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thomasp\Desktop\"/>
    </mc:Choice>
  </mc:AlternateContent>
  <xr:revisionPtr revIDLastSave="0" documentId="13_ncr:1_{10D86570-5594-4BB3-AB5A-840CAC5A7391}" xr6:coauthVersionLast="47" xr6:coauthVersionMax="47" xr10:uidLastSave="{00000000-0000-0000-0000-000000000000}"/>
  <bookViews>
    <workbookView xWindow="20370" yWindow="-585" windowWidth="29040" windowHeight="15720" tabRatio="788" xr2:uid="{00000000-000D-0000-FFFF-FFFF00000000}"/>
  </bookViews>
  <sheets>
    <sheet name="Calendar" sheetId="14" r:id="rId1"/>
  </sheets>
  <definedNames>
    <definedName name="_Hlk75360510" localSheetId="0">Calendar!$J$141</definedName>
    <definedName name="Calendar10Month">Calendar!$C$140</definedName>
    <definedName name="Calendar10MonthOption">MATCH(Calendar10Month,Months,0)</definedName>
    <definedName name="Calendar10Year">Calendar!$B$140</definedName>
    <definedName name="Calendar11Month">Calendar!$C$153</definedName>
    <definedName name="Calendar11MonthOption">MATCH(Calendar11Month,Months,0)</definedName>
    <definedName name="Calendar11Year">Calendar!$B$153</definedName>
    <definedName name="Calendar12Month">Calendar!$C$166</definedName>
    <definedName name="Calendar12MonthOption">MATCH(Calendar12Month,Months,0)</definedName>
    <definedName name="Calendar12Year">Calendar!$B$166</definedName>
    <definedName name="Calendar1Month">Calendar!$C$4</definedName>
    <definedName name="Calendar1MonthOption">MATCH(Calendar1Month,Months,0)</definedName>
    <definedName name="Calendar1Year">Calendar!$B$4</definedName>
    <definedName name="Calendar2Month">Calendar!$C$19</definedName>
    <definedName name="Calendar2MonthOption">MATCH(Calendar2Month,Months,0)</definedName>
    <definedName name="Calendar2Year">Calendar!$B$19</definedName>
    <definedName name="Calendar3Month">Calendar!$C$34</definedName>
    <definedName name="Calendar3MonthOption">MATCH(Calendar3Month,Months,0)</definedName>
    <definedName name="Calendar3Year">Calendar!$B$34</definedName>
    <definedName name="Calendar4Month">Calendar!$C$49</definedName>
    <definedName name="Calendar4MonthOption">MATCH(Calendar4Month,Months,0)</definedName>
    <definedName name="Calendar4Year">Calendar!$B$49</definedName>
    <definedName name="Calendar5Month">Calendar!$C$64</definedName>
    <definedName name="Calendar5MonthOption">MATCH(Calendar5Month,Months,0)</definedName>
    <definedName name="Calendar5Year">Calendar!$B$64</definedName>
    <definedName name="Calendar6Month">Calendar!$C$79</definedName>
    <definedName name="Calendar6MonthOption">MATCH(Calendar6Month,Months,0)</definedName>
    <definedName name="Calendar6Year">Calendar!$B$79</definedName>
    <definedName name="Calendar7Month">Calendar!$C$94</definedName>
    <definedName name="Calendar7MonthOption">MATCH(Calendar7Month,Months,0)</definedName>
    <definedName name="Calendar7Year">Calendar!$B$94</definedName>
    <definedName name="Calendar8Month">Calendar!$C$109</definedName>
    <definedName name="Calendar8MonthOption">MATCH(Calendar8Month,Months,0)</definedName>
    <definedName name="Calendar8Year">Calendar!$B$109</definedName>
    <definedName name="Calendar9Month">Calendar!$C$124</definedName>
    <definedName name="Calendar9MonthOption">MATCH(Calendar9Month,Months,0)</definedName>
    <definedName name="Calendar9Year">Calendar!$B$124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Calendar!$B$4:$I$177</definedName>
    <definedName name="WeekdayOption">MATCH(WeekStart,Weekdays,0)+10</definedName>
    <definedName name="Weekdays">{"Monday","Tuesday","Wednesday","Thursday","Friday","Saturday","Sunday"}</definedName>
    <definedName name="WeekStart">Calendar!$B$5</definedName>
    <definedName name="WeekStartValue">IF(WeekStart="Monday",2,1)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" i="14" l="1"/>
  <c r="B19" i="14" l="1"/>
  <c r="B6" i="14" l="1" a="1"/>
  <c r="B6" i="14" s="1"/>
  <c r="B8" i="14" a="1"/>
  <c r="H8" i="14" s="1"/>
  <c r="B10" i="14" a="1"/>
  <c r="E10" i="14" s="1"/>
  <c r="B12" i="14" a="1"/>
  <c r="G12" i="14" s="1"/>
  <c r="B14" i="14" a="1"/>
  <c r="G14" i="14" s="1"/>
  <c r="C19" i="14"/>
  <c r="B34" i="14" l="1"/>
  <c r="C34" i="14"/>
  <c r="F8" i="14"/>
  <c r="B8" i="14"/>
  <c r="D8" i="14"/>
  <c r="C8" i="14"/>
  <c r="F14" i="14"/>
  <c r="D14" i="14"/>
  <c r="E8" i="14"/>
  <c r="G8" i="14"/>
  <c r="H6" i="14"/>
  <c r="H5" i="14" s="1"/>
  <c r="B23" i="14" a="1"/>
  <c r="C23" i="14" s="1"/>
  <c r="E12" i="14"/>
  <c r="B12" i="14"/>
  <c r="C6" i="14"/>
  <c r="C5" i="14" s="1"/>
  <c r="D6" i="14"/>
  <c r="D5" i="14" s="1"/>
  <c r="F12" i="14"/>
  <c r="F6" i="14"/>
  <c r="F5" i="14" s="1"/>
  <c r="E6" i="14"/>
  <c r="E5" i="14" s="1"/>
  <c r="C10" i="14"/>
  <c r="F10" i="14"/>
  <c r="G10" i="14"/>
  <c r="B29" i="14" a="1"/>
  <c r="B29" i="14" s="1"/>
  <c r="B21" i="14" a="1"/>
  <c r="B21" i="14" s="1"/>
  <c r="B20" i="14" s="1"/>
  <c r="B27" i="14" a="1"/>
  <c r="B27" i="14" s="1"/>
  <c r="B14" i="14"/>
  <c r="C12" i="14"/>
  <c r="H10" i="14"/>
  <c r="C14" i="14"/>
  <c r="E14" i="14"/>
  <c r="B25" i="14" a="1"/>
  <c r="F25" i="14" s="1"/>
  <c r="H12" i="14"/>
  <c r="D12" i="14"/>
  <c r="H14" i="14"/>
  <c r="D10" i="14"/>
  <c r="B10" i="14"/>
  <c r="G6" i="14"/>
  <c r="G5" i="14" s="1"/>
  <c r="B49" i="14" l="1"/>
  <c r="C49" i="14"/>
  <c r="B36" i="14" a="1"/>
  <c r="F23" i="14"/>
  <c r="H23" i="14"/>
  <c r="G23" i="14"/>
  <c r="B23" i="14"/>
  <c r="E23" i="14"/>
  <c r="D23" i="14"/>
  <c r="G21" i="14"/>
  <c r="G20" i="14" s="1"/>
  <c r="F21" i="14"/>
  <c r="F20" i="14" s="1"/>
  <c r="D21" i="14"/>
  <c r="D20" i="14" s="1"/>
  <c r="D27" i="14"/>
  <c r="H21" i="14"/>
  <c r="H20" i="14" s="1"/>
  <c r="H27" i="14"/>
  <c r="C21" i="14"/>
  <c r="C20" i="14" s="1"/>
  <c r="E21" i="14"/>
  <c r="E20" i="14" s="1"/>
  <c r="B25" i="14"/>
  <c r="C27" i="14"/>
  <c r="E27" i="14"/>
  <c r="G27" i="14"/>
  <c r="E29" i="14"/>
  <c r="F29" i="14"/>
  <c r="G29" i="14"/>
  <c r="F27" i="14"/>
  <c r="H29" i="14"/>
  <c r="D29" i="14"/>
  <c r="C29" i="14"/>
  <c r="C25" i="14"/>
  <c r="D25" i="14"/>
  <c r="E25" i="14"/>
  <c r="B40" i="14" a="1"/>
  <c r="B40" i="14" s="1"/>
  <c r="B42" i="14" a="1"/>
  <c r="H42" i="14" s="1"/>
  <c r="B38" i="14" a="1"/>
  <c r="D38" i="14" s="1"/>
  <c r="B44" i="14" a="1"/>
  <c r="H44" i="14" s="1"/>
  <c r="G25" i="14"/>
  <c r="H25" i="14"/>
  <c r="B53" i="14" l="1" a="1"/>
  <c r="B51" i="14" a="1"/>
  <c r="H36" i="14"/>
  <c r="H35" i="14" s="1"/>
  <c r="B36" i="14"/>
  <c r="B35" i="14" s="1"/>
  <c r="C36" i="14"/>
  <c r="C35" i="14" s="1"/>
  <c r="D36" i="14"/>
  <c r="D35" i="14" s="1"/>
  <c r="E36" i="14"/>
  <c r="E35" i="14" s="1"/>
  <c r="F36" i="14"/>
  <c r="F35" i="14" s="1"/>
  <c r="G36" i="14"/>
  <c r="G35" i="14" s="1"/>
  <c r="G40" i="14"/>
  <c r="C40" i="14"/>
  <c r="E44" i="14"/>
  <c r="D44" i="14"/>
  <c r="F40" i="14"/>
  <c r="B44" i="14"/>
  <c r="E40" i="14"/>
  <c r="H38" i="14"/>
  <c r="B38" i="14"/>
  <c r="B42" i="14"/>
  <c r="F42" i="14"/>
  <c r="H40" i="14"/>
  <c r="E38" i="14"/>
  <c r="B59" i="14" a="1"/>
  <c r="E59" i="14" s="1"/>
  <c r="B64" i="14"/>
  <c r="D40" i="14"/>
  <c r="D42" i="14"/>
  <c r="C42" i="14"/>
  <c r="E42" i="14"/>
  <c r="G42" i="14"/>
  <c r="B57" i="14" a="1"/>
  <c r="D57" i="14" s="1"/>
  <c r="G38" i="14"/>
  <c r="C38" i="14"/>
  <c r="F38" i="14"/>
  <c r="C44" i="14"/>
  <c r="F44" i="14"/>
  <c r="G44" i="14"/>
  <c r="B55" i="14" a="1"/>
  <c r="H55" i="14" s="1"/>
  <c r="C64" i="14"/>
  <c r="H51" i="14" l="1"/>
  <c r="H50" i="14" s="1"/>
  <c r="C51" i="14"/>
  <c r="C50" i="14" s="1"/>
  <c r="F51" i="14"/>
  <c r="F50" i="14" s="1"/>
  <c r="D51" i="14"/>
  <c r="D50" i="14" s="1"/>
  <c r="B51" i="14"/>
  <c r="B50" i="14" s="1"/>
  <c r="E51" i="14"/>
  <c r="E50" i="14" s="1"/>
  <c r="G51" i="14"/>
  <c r="G50" i="14" s="1"/>
  <c r="B53" i="14"/>
  <c r="D53" i="14"/>
  <c r="E53" i="14"/>
  <c r="F53" i="14"/>
  <c r="C53" i="14"/>
  <c r="G53" i="14"/>
  <c r="H53" i="14"/>
  <c r="H59" i="14"/>
  <c r="E57" i="14"/>
  <c r="C79" i="14"/>
  <c r="G55" i="14"/>
  <c r="B79" i="14"/>
  <c r="B55" i="14"/>
  <c r="C55" i="14"/>
  <c r="D55" i="14"/>
  <c r="H57" i="14"/>
  <c r="F55" i="14"/>
  <c r="E55" i="14"/>
  <c r="C57" i="14"/>
  <c r="G57" i="14"/>
  <c r="B57" i="14"/>
  <c r="F59" i="14"/>
  <c r="B59" i="14"/>
  <c r="C59" i="14"/>
  <c r="F57" i="14"/>
  <c r="D59" i="14"/>
  <c r="G59" i="14"/>
  <c r="B70" i="14" a="1"/>
  <c r="E70" i="14" s="1"/>
  <c r="B72" i="14" a="1"/>
  <c r="E72" i="14" s="1"/>
  <c r="B68" i="14" a="1"/>
  <c r="E68" i="14" s="1"/>
  <c r="B74" i="14" a="1"/>
  <c r="F74" i="14" s="1"/>
  <c r="B66" i="14" a="1"/>
  <c r="B66" i="14" s="1"/>
  <c r="B65" i="14" s="1"/>
  <c r="B94" i="14" l="1"/>
  <c r="B83" i="14" a="1"/>
  <c r="B83" i="14" s="1"/>
  <c r="B89" i="14" a="1"/>
  <c r="E89" i="14" s="1"/>
  <c r="B74" i="14"/>
  <c r="D70" i="14"/>
  <c r="C68" i="14"/>
  <c r="H68" i="14"/>
  <c r="B68" i="14"/>
  <c r="F70" i="14"/>
  <c r="B81" i="14" a="1"/>
  <c r="B87" i="14" a="1"/>
  <c r="D87" i="14" s="1"/>
  <c r="G68" i="14"/>
  <c r="C94" i="14"/>
  <c r="F68" i="14"/>
  <c r="D68" i="14"/>
  <c r="B85" i="14" a="1"/>
  <c r="C85" i="14" s="1"/>
  <c r="H70" i="14"/>
  <c r="D72" i="14"/>
  <c r="H66" i="14"/>
  <c r="H65" i="14" s="1"/>
  <c r="G74" i="14"/>
  <c r="D74" i="14"/>
  <c r="C70" i="14"/>
  <c r="G70" i="14"/>
  <c r="B70" i="14"/>
  <c r="G72" i="14"/>
  <c r="B72" i="14"/>
  <c r="C72" i="14"/>
  <c r="F66" i="14"/>
  <c r="F65" i="14" s="1"/>
  <c r="E66" i="14"/>
  <c r="E65" i="14" s="1"/>
  <c r="C66" i="14"/>
  <c r="C65" i="14" s="1"/>
  <c r="H74" i="14"/>
  <c r="G66" i="14"/>
  <c r="G65" i="14" s="1"/>
  <c r="H72" i="14"/>
  <c r="C74" i="14"/>
  <c r="F72" i="14"/>
  <c r="D66" i="14"/>
  <c r="D65" i="14" s="1"/>
  <c r="E74" i="14"/>
  <c r="C83" i="14" l="1"/>
  <c r="E83" i="14"/>
  <c r="D83" i="14"/>
  <c r="H83" i="14"/>
  <c r="F83" i="14"/>
  <c r="G83" i="14"/>
  <c r="C89" i="14"/>
  <c r="B89" i="14"/>
  <c r="F89" i="14"/>
  <c r="B100" i="14" a="1"/>
  <c r="D100" i="14" s="1"/>
  <c r="G87" i="14"/>
  <c r="C109" i="14"/>
  <c r="C87" i="14"/>
  <c r="H89" i="14"/>
  <c r="B102" i="14" a="1"/>
  <c r="H102" i="14" s="1"/>
  <c r="G89" i="14"/>
  <c r="D89" i="14"/>
  <c r="C81" i="14"/>
  <c r="C80" i="14" s="1"/>
  <c r="B81" i="14"/>
  <c r="B80" i="14" s="1"/>
  <c r="B98" i="14" a="1"/>
  <c r="B96" i="14" a="1"/>
  <c r="E81" i="14"/>
  <c r="E80" i="14" s="1"/>
  <c r="B109" i="14"/>
  <c r="B104" i="14" a="1"/>
  <c r="H104" i="14" s="1"/>
  <c r="H81" i="14"/>
  <c r="H80" i="14" s="1"/>
  <c r="F81" i="14"/>
  <c r="F80" i="14" s="1"/>
  <c r="G81" i="14"/>
  <c r="G80" i="14" s="1"/>
  <c r="D81" i="14"/>
  <c r="D80" i="14" s="1"/>
  <c r="E85" i="14"/>
  <c r="H85" i="14"/>
  <c r="F85" i="14"/>
  <c r="G85" i="14"/>
  <c r="D85" i="14"/>
  <c r="B85" i="14"/>
  <c r="B87" i="14"/>
  <c r="F87" i="14"/>
  <c r="H87" i="14"/>
  <c r="E87" i="14"/>
  <c r="B100" i="14" l="1"/>
  <c r="B111" i="14" a="1"/>
  <c r="H111" i="14" s="1"/>
  <c r="H110" i="14" s="1"/>
  <c r="F100" i="14"/>
  <c r="G100" i="14"/>
  <c r="B115" i="14" a="1"/>
  <c r="E115" i="14" s="1"/>
  <c r="B113" i="14" a="1"/>
  <c r="B113" i="14" s="1"/>
  <c r="D102" i="14"/>
  <c r="C100" i="14"/>
  <c r="C124" i="14"/>
  <c r="E100" i="14"/>
  <c r="H100" i="14"/>
  <c r="F102" i="14"/>
  <c r="G102" i="14"/>
  <c r="C102" i="14"/>
  <c r="B104" i="14"/>
  <c r="D104" i="14"/>
  <c r="F104" i="14"/>
  <c r="C104" i="14"/>
  <c r="B124" i="14"/>
  <c r="B119" i="14" a="1"/>
  <c r="E119" i="14" s="1"/>
  <c r="B117" i="14" a="1"/>
  <c r="B117" i="14" s="1"/>
  <c r="B102" i="14"/>
  <c r="E102" i="14"/>
  <c r="E98" i="14"/>
  <c r="G98" i="14"/>
  <c r="F98" i="14"/>
  <c r="B98" i="14"/>
  <c r="H98" i="14"/>
  <c r="D98" i="14"/>
  <c r="C98" i="14"/>
  <c r="G96" i="14"/>
  <c r="G95" i="14" s="1"/>
  <c r="E96" i="14"/>
  <c r="E95" i="14" s="1"/>
  <c r="C96" i="14"/>
  <c r="C95" i="14" s="1"/>
  <c r="B96" i="14"/>
  <c r="B95" i="14" s="1"/>
  <c r="H96" i="14"/>
  <c r="H95" i="14" s="1"/>
  <c r="D96" i="14"/>
  <c r="D95" i="14" s="1"/>
  <c r="F96" i="14"/>
  <c r="F95" i="14" s="1"/>
  <c r="E104" i="14"/>
  <c r="G104" i="14"/>
  <c r="B140" i="14" l="1"/>
  <c r="C140" i="14"/>
  <c r="D111" i="14"/>
  <c r="D110" i="14" s="1"/>
  <c r="C111" i="14"/>
  <c r="C110" i="14" s="1"/>
  <c r="D113" i="14"/>
  <c r="G111" i="14"/>
  <c r="G110" i="14" s="1"/>
  <c r="B130" i="14" a="1"/>
  <c r="C130" i="14" s="1"/>
  <c r="F111" i="14"/>
  <c r="F110" i="14" s="1"/>
  <c r="E111" i="14"/>
  <c r="E110" i="14" s="1"/>
  <c r="C113" i="14"/>
  <c r="B111" i="14"/>
  <c r="B110" i="14" s="1"/>
  <c r="B126" i="14" a="1"/>
  <c r="F126" i="14" s="1"/>
  <c r="F125" i="14" s="1"/>
  <c r="C115" i="14"/>
  <c r="B134" i="14" a="1"/>
  <c r="G134" i="14" s="1"/>
  <c r="B115" i="14"/>
  <c r="G115" i="14"/>
  <c r="H115" i="14"/>
  <c r="H113" i="14"/>
  <c r="E113" i="14"/>
  <c r="G113" i="14"/>
  <c r="F113" i="14"/>
  <c r="B132" i="14" a="1"/>
  <c r="E132" i="14" s="1"/>
  <c r="D115" i="14"/>
  <c r="F115" i="14"/>
  <c r="C117" i="14"/>
  <c r="D117" i="14"/>
  <c r="B128" i="14" a="1"/>
  <c r="F128" i="14" s="1"/>
  <c r="G117" i="14"/>
  <c r="H117" i="14"/>
  <c r="H119" i="14"/>
  <c r="G119" i="14"/>
  <c r="B119" i="14"/>
  <c r="E117" i="14"/>
  <c r="D119" i="14"/>
  <c r="F119" i="14"/>
  <c r="F117" i="14"/>
  <c r="C119" i="14"/>
  <c r="B150" i="14" l="1" a="1"/>
  <c r="B153" i="14"/>
  <c r="B142" i="14" a="1"/>
  <c r="B144" i="14" a="1"/>
  <c r="B146" i="14" a="1"/>
  <c r="B148" i="14" a="1"/>
  <c r="C153" i="14"/>
  <c r="H130" i="14"/>
  <c r="E130" i="14"/>
  <c r="D130" i="14"/>
  <c r="G130" i="14"/>
  <c r="B130" i="14"/>
  <c r="F130" i="14"/>
  <c r="H126" i="14"/>
  <c r="H125" i="14" s="1"/>
  <c r="H134" i="14"/>
  <c r="C134" i="14"/>
  <c r="C126" i="14"/>
  <c r="C125" i="14" s="1"/>
  <c r="B132" i="14"/>
  <c r="E126" i="14"/>
  <c r="E125" i="14" s="1"/>
  <c r="B126" i="14"/>
  <c r="B125" i="14" s="1"/>
  <c r="D134" i="14"/>
  <c r="B134" i="14"/>
  <c r="E134" i="14"/>
  <c r="D126" i="14"/>
  <c r="D125" i="14" s="1"/>
  <c r="G126" i="14"/>
  <c r="G125" i="14" s="1"/>
  <c r="H128" i="14"/>
  <c r="E128" i="14"/>
  <c r="G132" i="14"/>
  <c r="D132" i="14"/>
  <c r="H132" i="14"/>
  <c r="F134" i="14"/>
  <c r="F132" i="14"/>
  <c r="D128" i="14"/>
  <c r="C132" i="14"/>
  <c r="G128" i="14"/>
  <c r="C128" i="14"/>
  <c r="B128" i="14"/>
  <c r="E150" i="14" l="1"/>
  <c r="F150" i="14"/>
  <c r="G150" i="14"/>
  <c r="H150" i="14"/>
  <c r="B150" i="14"/>
  <c r="C150" i="14"/>
  <c r="D150" i="14"/>
  <c r="E148" i="14"/>
  <c r="F148" i="14"/>
  <c r="G148" i="14"/>
  <c r="B148" i="14"/>
  <c r="H148" i="14"/>
  <c r="C148" i="14"/>
  <c r="D148" i="14"/>
  <c r="E142" i="14"/>
  <c r="E141" i="14" s="1"/>
  <c r="F142" i="14"/>
  <c r="F141" i="14" s="1"/>
  <c r="G142" i="14"/>
  <c r="G141" i="14" s="1"/>
  <c r="B142" i="14"/>
  <c r="B141" i="14" s="1"/>
  <c r="H142" i="14"/>
  <c r="H141" i="14" s="1"/>
  <c r="C142" i="14"/>
  <c r="C141" i="14" s="1"/>
  <c r="D142" i="14"/>
  <c r="D141" i="14" s="1"/>
  <c r="E146" i="14"/>
  <c r="F146" i="14"/>
  <c r="G146" i="14"/>
  <c r="H146" i="14"/>
  <c r="B146" i="14"/>
  <c r="C146" i="14"/>
  <c r="D146" i="14"/>
  <c r="E144" i="14"/>
  <c r="F144" i="14"/>
  <c r="G144" i="14"/>
  <c r="H144" i="14"/>
  <c r="B144" i="14"/>
  <c r="C144" i="14"/>
  <c r="D144" i="14"/>
  <c r="B157" i="14" a="1"/>
  <c r="B163" i="14" a="1"/>
  <c r="B155" i="14" a="1"/>
  <c r="B159" i="14" a="1"/>
  <c r="B161" i="14" a="1"/>
  <c r="B166" i="14"/>
  <c r="C166" i="14"/>
  <c r="D159" i="14" l="1"/>
  <c r="E159" i="14"/>
  <c r="F159" i="14"/>
  <c r="G159" i="14"/>
  <c r="H159" i="14"/>
  <c r="B159" i="14"/>
  <c r="C159" i="14"/>
  <c r="B170" i="14" a="1"/>
  <c r="B172" i="14" a="1"/>
  <c r="B176" i="14" a="1"/>
  <c r="B168" i="14" a="1"/>
  <c r="B174" i="14" a="1"/>
  <c r="D163" i="14"/>
  <c r="E163" i="14"/>
  <c r="F163" i="14"/>
  <c r="G163" i="14"/>
  <c r="H163" i="14"/>
  <c r="B163" i="14"/>
  <c r="C163" i="14"/>
  <c r="D161" i="14"/>
  <c r="E161" i="14"/>
  <c r="F161" i="14"/>
  <c r="H161" i="14"/>
  <c r="G161" i="14"/>
  <c r="B161" i="14"/>
  <c r="C161" i="14"/>
  <c r="D157" i="14"/>
  <c r="E157" i="14"/>
  <c r="F157" i="14"/>
  <c r="H157" i="14"/>
  <c r="G157" i="14"/>
  <c r="B157" i="14"/>
  <c r="C157" i="14"/>
  <c r="D155" i="14"/>
  <c r="D154" i="14" s="1"/>
  <c r="E155" i="14"/>
  <c r="E154" i="14" s="1"/>
  <c r="F155" i="14"/>
  <c r="F154" i="14" s="1"/>
  <c r="G155" i="14"/>
  <c r="G154" i="14" s="1"/>
  <c r="H155" i="14"/>
  <c r="H154" i="14" s="1"/>
  <c r="B155" i="14"/>
  <c r="B154" i="14" s="1"/>
  <c r="C155" i="14"/>
  <c r="C154" i="14" s="1"/>
  <c r="C170" i="14" l="1"/>
  <c r="D170" i="14"/>
  <c r="E170" i="14"/>
  <c r="F170" i="14"/>
  <c r="G170" i="14"/>
  <c r="H170" i="14"/>
  <c r="B170" i="14"/>
  <c r="C174" i="14"/>
  <c r="D174" i="14"/>
  <c r="E174" i="14"/>
  <c r="F174" i="14"/>
  <c r="G174" i="14"/>
  <c r="H174" i="14"/>
  <c r="B174" i="14"/>
  <c r="C168" i="14"/>
  <c r="C167" i="14" s="1"/>
  <c r="D168" i="14"/>
  <c r="D167" i="14" s="1"/>
  <c r="E168" i="14"/>
  <c r="E167" i="14" s="1"/>
  <c r="F168" i="14"/>
  <c r="F167" i="14" s="1"/>
  <c r="G168" i="14"/>
  <c r="G167" i="14" s="1"/>
  <c r="H168" i="14"/>
  <c r="H167" i="14" s="1"/>
  <c r="B168" i="14"/>
  <c r="B167" i="14" s="1"/>
  <c r="C176" i="14"/>
  <c r="D176" i="14"/>
  <c r="E176" i="14"/>
  <c r="F176" i="14"/>
  <c r="G176" i="14"/>
  <c r="H176" i="14"/>
  <c r="B176" i="14"/>
  <c r="C172" i="14"/>
  <c r="D172" i="14"/>
  <c r="E172" i="14"/>
  <c r="G172" i="14"/>
  <c r="F172" i="14"/>
  <c r="H172" i="14"/>
  <c r="B172" i="14"/>
</calcChain>
</file>

<file path=xl/sharedStrings.xml><?xml version="1.0" encoding="utf-8"?>
<sst xmlns="http://schemas.openxmlformats.org/spreadsheetml/2006/main" count="124" uniqueCount="26">
  <si>
    <t>MONDAY</t>
  </si>
  <si>
    <t>August</t>
  </si>
  <si>
    <t>Tryout Phase</t>
  </si>
  <si>
    <t>Playoff Phase</t>
  </si>
  <si>
    <t>Spring Skills Phase</t>
  </si>
  <si>
    <t>Spring Skills Phase is recommended to be maximum of 2 ice times per week that focus on individual skill development ( skating / puck control / shooting / passing ) with limited game play.  Off ice components should include other sports and physical literacy  / athletic type activities</t>
  </si>
  <si>
    <t># Practices</t>
  </si>
  <si>
    <t># Games</t>
  </si>
  <si>
    <t>Skills / Concepts</t>
  </si>
  <si>
    <t>Physical Prep</t>
  </si>
  <si>
    <t>Mental  Prep</t>
  </si>
  <si>
    <t>Team Development</t>
  </si>
  <si>
    <t>Evaluation and Assessment</t>
  </si>
  <si>
    <t>Goals</t>
  </si>
  <si>
    <t>TBD</t>
  </si>
  <si>
    <t>Regular Season Phase 2</t>
  </si>
  <si>
    <t>Regular Season Phase 1</t>
  </si>
  <si>
    <t>Regular Season Phase 3</t>
  </si>
  <si>
    <t>Regular Season Phase 4</t>
  </si>
  <si>
    <t>Regular Season Phase 5</t>
  </si>
  <si>
    <t>Regular Season Phase 6</t>
  </si>
  <si>
    <t>Regular Season Phase 7</t>
  </si>
  <si>
    <t>Preparation Phase</t>
  </si>
  <si>
    <t>Development  Phase 1</t>
  </si>
  <si>
    <t>Development Phase 2</t>
  </si>
  <si>
    <t>Off-season Phase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</si>
</sst>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0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name val="Arial"/>
      <family val="2"/>
      <scheme val="major"/>
    </font>
    <font>
      <b/>
      <sz val="9"/>
      <name val="Arial"/>
      <family val="2"/>
      <scheme val="major"/>
    </font>
    <font>
      <b/>
      <sz val="11"/>
      <name val="Trebuchet MS"/>
      <family val="2"/>
      <scheme val="minor"/>
    </font>
    <font>
      <b/>
      <sz val="11"/>
      <color theme="1"/>
      <name val="Arial"/>
      <family val="2"/>
      <scheme val="major"/>
    </font>
    <font>
      <b/>
      <sz val="16"/>
      <name val="Trebuchet MS"/>
      <family val="2"/>
      <scheme val="minor"/>
    </font>
    <font>
      <b/>
      <sz val="12"/>
      <color theme="1"/>
      <name val="Arial"/>
      <family val="2"/>
      <scheme val="major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4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3743705557422"/>
      </right>
      <top/>
      <bottom/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6795556505021"/>
      </left>
      <right style="thin">
        <color theme="0" tint="-0.149906918546098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3743705557422"/>
      </left>
      <right style="thin">
        <color theme="0" tint="-0.14996795556505021"/>
      </right>
      <top/>
      <bottom style="thin">
        <color indexed="64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theme="0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theme="0" tint="-0.14996795556505021"/>
      </right>
      <top/>
      <bottom/>
      <diagonal/>
    </border>
    <border>
      <left style="medium">
        <color indexed="64"/>
      </left>
      <right style="thin">
        <color theme="0" tint="-0.14993743705557422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  <border>
      <left style="medium">
        <color indexed="64"/>
      </left>
      <right style="thin">
        <color theme="0" tint="-0.14996795556505021"/>
      </right>
      <top/>
      <bottom style="medium">
        <color indexed="64"/>
      </bottom>
      <diagonal/>
    </border>
    <border>
      <left/>
      <right style="thin">
        <color theme="0" tint="-0.14996795556505021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14993743705557422"/>
      </right>
      <top/>
      <bottom style="medium">
        <color indexed="64"/>
      </bottom>
      <diagonal/>
    </border>
  </borders>
  <cellStyleXfs count="13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8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1" fillId="0" borderId="7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</cellStyleXfs>
  <cellXfs count="106">
    <xf numFmtId="0" fontId="0" fillId="0" borderId="0" xfId="0"/>
    <xf numFmtId="0" fontId="0" fillId="2" borderId="0" xfId="0" applyFill="1"/>
    <xf numFmtId="0" fontId="3" fillId="0" borderId="0" xfId="0" applyFont="1"/>
    <xf numFmtId="164" fontId="9" fillId="0" borderId="4" xfId="5" applyFill="1" applyBorder="1">
      <alignment horizontal="left" vertical="center" wrapText="1" indent="1"/>
    </xf>
    <xf numFmtId="0" fontId="12" fillId="0" borderId="6" xfId="6" applyNumberFormat="1" applyFill="1">
      <alignment horizontal="left" vertical="top" wrapText="1" indent="1"/>
    </xf>
    <xf numFmtId="164" fontId="9" fillId="0" borderId="9" xfId="5" applyFill="1" applyBorder="1">
      <alignment horizontal="left" vertical="center" wrapText="1" indent="1"/>
    </xf>
    <xf numFmtId="164" fontId="9" fillId="0" borderId="11" xfId="5" applyFill="1" applyBorder="1">
      <alignment horizontal="left" vertical="center" wrapText="1" indent="1"/>
    </xf>
    <xf numFmtId="0" fontId="12" fillId="13" borderId="12" xfId="6" applyNumberFormat="1" applyFill="1" applyBorder="1">
      <alignment horizontal="left" vertical="top" wrapText="1" indent="1"/>
    </xf>
    <xf numFmtId="0" fontId="12" fillId="9" borderId="13" xfId="6" applyNumberFormat="1" applyFill="1" applyBorder="1">
      <alignment horizontal="left" vertical="top" wrapText="1" indent="1"/>
    </xf>
    <xf numFmtId="164" fontId="9" fillId="0" borderId="14" xfId="5" applyFill="1" applyBorder="1">
      <alignment horizontal="left" vertical="center" wrapText="1" indent="1"/>
    </xf>
    <xf numFmtId="164" fontId="9" fillId="0" borderId="15" xfId="5" applyFill="1" applyBorder="1">
      <alignment horizontal="left" vertical="center" wrapText="1" indent="1"/>
    </xf>
    <xf numFmtId="0" fontId="12" fillId="0" borderId="16" xfId="6" applyNumberFormat="1" applyFill="1" applyBorder="1">
      <alignment horizontal="left" vertical="top" wrapText="1" indent="1"/>
    </xf>
    <xf numFmtId="0" fontId="12" fillId="13" borderId="16" xfId="6" applyNumberFormat="1" applyFill="1" applyBorder="1">
      <alignment horizontal="left" vertical="top" wrapText="1" indent="1"/>
    </xf>
    <xf numFmtId="0" fontId="12" fillId="9" borderId="12" xfId="6" applyNumberFormat="1" applyFill="1" applyBorder="1">
      <alignment horizontal="left" vertical="top" wrapText="1" indent="1"/>
    </xf>
    <xf numFmtId="0" fontId="0" fillId="0" borderId="0" xfId="0" applyBorder="1"/>
    <xf numFmtId="0" fontId="12" fillId="0" borderId="5" xfId="6" applyNumberFormat="1" applyFill="1" applyBorder="1">
      <alignment horizontal="left" vertical="top" wrapText="1" indent="1"/>
    </xf>
    <xf numFmtId="0" fontId="12" fillId="0" borderId="10" xfId="6" applyNumberFormat="1" applyFill="1" applyBorder="1">
      <alignment horizontal="left" vertical="top" wrapText="1" indent="1"/>
    </xf>
    <xf numFmtId="0" fontId="12" fillId="0" borderId="17" xfId="6" applyNumberFormat="1" applyFill="1" applyBorder="1">
      <alignment horizontal="left" vertical="top" wrapText="1" indent="1"/>
    </xf>
    <xf numFmtId="0" fontId="7" fillId="0" borderId="19" xfId="2" applyBorder="1">
      <alignment horizontal="left" indent="3"/>
    </xf>
    <xf numFmtId="0" fontId="0" fillId="2" borderId="20" xfId="0" applyFill="1" applyBorder="1"/>
    <xf numFmtId="0" fontId="0" fillId="0" borderId="0" xfId="0" applyBorder="1" applyAlignment="1">
      <alignment horizontal="left" vertical="top" wrapText="1"/>
    </xf>
    <xf numFmtId="0" fontId="12" fillId="13" borderId="0" xfId="6" applyNumberFormat="1" applyFill="1" applyBorder="1">
      <alignment horizontal="left" vertical="top" wrapText="1" indent="1"/>
    </xf>
    <xf numFmtId="0" fontId="12" fillId="0" borderId="0" xfId="6" applyNumberFormat="1" applyFill="1" applyBorder="1">
      <alignment horizontal="left" vertical="top" wrapText="1" indent="1"/>
    </xf>
    <xf numFmtId="0" fontId="1" fillId="0" borderId="0" xfId="7" applyNumberFormat="1">
      <alignment horizontal="left" vertical="top" wrapText="1" indent="1"/>
    </xf>
    <xf numFmtId="0" fontId="10" fillId="7" borderId="0" xfId="10" applyBorder="1">
      <alignment horizontal="left" vertical="center" indent="1"/>
    </xf>
    <xf numFmtId="0" fontId="14" fillId="8" borderId="18" xfId="0" applyFont="1" applyFill="1" applyBorder="1" applyAlignment="1">
      <alignment horizontal="center" vertical="top"/>
    </xf>
    <xf numFmtId="0" fontId="0" fillId="0" borderId="0" xfId="0" applyAlignment="1">
      <alignment vertical="center"/>
    </xf>
    <xf numFmtId="0" fontId="14" fillId="8" borderId="23" xfId="0" applyFont="1" applyFill="1" applyBorder="1" applyAlignment="1">
      <alignment horizontal="center" vertical="top"/>
    </xf>
    <xf numFmtId="0" fontId="14" fillId="8" borderId="22" xfId="0" applyFont="1" applyFill="1" applyBorder="1" applyAlignment="1">
      <alignment horizontal="center" vertical="top"/>
    </xf>
    <xf numFmtId="0" fontId="0" fillId="2" borderId="21" xfId="0" applyFill="1" applyBorder="1"/>
    <xf numFmtId="0" fontId="17" fillId="9" borderId="16" xfId="6" applyNumberFormat="1" applyFont="1" applyFill="1" applyBorder="1">
      <alignment horizontal="left" vertical="top" wrapText="1" indent="1"/>
    </xf>
    <xf numFmtId="0" fontId="12" fillId="0" borderId="24" xfId="6" applyNumberFormat="1" applyFill="1" applyBorder="1">
      <alignment horizontal="left" vertical="top" wrapText="1" indent="1"/>
    </xf>
    <xf numFmtId="164" fontId="9" fillId="0" borderId="25" xfId="5" applyFill="1" applyBorder="1">
      <alignment horizontal="left" vertical="center" wrapText="1" indent="1"/>
    </xf>
    <xf numFmtId="164" fontId="9" fillId="0" borderId="26" xfId="5" applyFill="1" applyBorder="1">
      <alignment horizontal="left" vertical="center" wrapText="1" indent="1"/>
    </xf>
    <xf numFmtId="0" fontId="12" fillId="13" borderId="13" xfId="6" applyNumberFormat="1" applyFill="1" applyBorder="1">
      <alignment horizontal="left" vertical="top" wrapText="1" indent="1"/>
    </xf>
    <xf numFmtId="0" fontId="12" fillId="13" borderId="27" xfId="6" applyNumberFormat="1" applyFill="1" applyBorder="1">
      <alignment horizontal="left" vertical="top" wrapText="1" indent="1"/>
    </xf>
    <xf numFmtId="0" fontId="12" fillId="10" borderId="12" xfId="6" applyNumberFormat="1" applyFill="1" applyBorder="1">
      <alignment horizontal="left" vertical="top" wrapText="1" indent="1"/>
    </xf>
    <xf numFmtId="0" fontId="19" fillId="0" borderId="28" xfId="6" applyNumberFormat="1" applyFont="1" applyFill="1" applyBorder="1" applyAlignment="1">
      <alignment horizontal="center" vertical="top" wrapText="1"/>
    </xf>
    <xf numFmtId="0" fontId="19" fillId="0" borderId="29" xfId="6" applyNumberFormat="1" applyFont="1" applyFill="1" applyBorder="1" applyAlignment="1">
      <alignment horizontal="center" vertical="top" wrapText="1"/>
    </xf>
    <xf numFmtId="0" fontId="6" fillId="6" borderId="30" xfId="9" applyBorder="1">
      <alignment horizontal="center"/>
    </xf>
    <xf numFmtId="0" fontId="7" fillId="0" borderId="31" xfId="2" applyBorder="1">
      <alignment horizontal="left" indent="3"/>
    </xf>
    <xf numFmtId="0" fontId="0" fillId="2" borderId="31" xfId="0" applyFill="1" applyBorder="1"/>
    <xf numFmtId="0" fontId="0" fillId="0" borderId="32" xfId="0" applyBorder="1"/>
    <xf numFmtId="0" fontId="10" fillId="7" borderId="33" xfId="10" applyBorder="1">
      <alignment horizontal="left" vertical="center" indent="1"/>
    </xf>
    <xf numFmtId="0" fontId="10" fillId="6" borderId="3" xfId="11" applyBorder="1" applyAlignment="1">
      <alignment horizontal="left" vertical="center" indent="1"/>
    </xf>
    <xf numFmtId="0" fontId="10" fillId="7" borderId="3" xfId="10" applyBorder="1">
      <alignment horizontal="left" vertical="center" indent="1"/>
    </xf>
    <xf numFmtId="0" fontId="16" fillId="15" borderId="34" xfId="0" applyFont="1" applyFill="1" applyBorder="1" applyAlignment="1">
      <alignment horizontal="center"/>
    </xf>
    <xf numFmtId="164" fontId="9" fillId="0" borderId="35" xfId="5" applyFill="1" applyBorder="1">
      <alignment horizontal="left" vertical="center" wrapText="1" indent="1"/>
    </xf>
    <xf numFmtId="164" fontId="9" fillId="0" borderId="8" xfId="5" applyFill="1" applyBorder="1">
      <alignment horizontal="left" vertical="center" wrapText="1" indent="1"/>
    </xf>
    <xf numFmtId="0" fontId="16" fillId="0" borderId="34" xfId="0" applyFont="1" applyFill="1" applyBorder="1" applyAlignment="1">
      <alignment horizontal="center"/>
    </xf>
    <xf numFmtId="0" fontId="0" fillId="0" borderId="36" xfId="0" applyBorder="1"/>
    <xf numFmtId="0" fontId="12" fillId="9" borderId="6" xfId="6" applyNumberFormat="1" applyFill="1" applyBorder="1">
      <alignment horizontal="left" vertical="top" wrapText="1" indent="1"/>
    </xf>
    <xf numFmtId="0" fontId="14" fillId="0" borderId="34" xfId="0" applyFont="1" applyBorder="1" applyAlignment="1">
      <alignment horizontal="center" vertical="center"/>
    </xf>
    <xf numFmtId="0" fontId="12" fillId="9" borderId="37" xfId="6" applyNumberFormat="1" applyFill="1" applyBorder="1">
      <alignment horizontal="left" vertical="top" wrapText="1" indent="1"/>
    </xf>
    <xf numFmtId="49" fontId="15" fillId="0" borderId="34" xfId="0" applyNumberFormat="1" applyFont="1" applyBorder="1" applyAlignment="1">
      <alignment horizontal="left" vertical="top" wrapText="1"/>
    </xf>
    <xf numFmtId="49" fontId="14" fillId="0" borderId="34" xfId="0" applyNumberFormat="1" applyFont="1" applyFill="1" applyBorder="1" applyAlignment="1">
      <alignment horizontal="center" vertical="top" wrapText="1"/>
    </xf>
    <xf numFmtId="0" fontId="17" fillId="13" borderId="37" xfId="6" applyNumberFormat="1" applyFont="1" applyFill="1" applyBorder="1">
      <alignment horizontal="left" vertical="top" wrapText="1" indent="1"/>
    </xf>
    <xf numFmtId="0" fontId="17" fillId="13" borderId="6" xfId="6" applyNumberFormat="1" applyFont="1" applyFill="1" applyBorder="1">
      <alignment horizontal="left" vertical="top" wrapText="1" indent="1"/>
    </xf>
    <xf numFmtId="0" fontId="12" fillId="13" borderId="6" xfId="6" applyNumberFormat="1" applyFill="1" applyBorder="1">
      <alignment horizontal="left" vertical="top" wrapText="1" indent="1"/>
    </xf>
    <xf numFmtId="0" fontId="12" fillId="13" borderId="37" xfId="6" applyNumberFormat="1" applyFill="1" applyBorder="1">
      <alignment horizontal="left" vertical="top" wrapText="1" indent="1"/>
    </xf>
    <xf numFmtId="0" fontId="12" fillId="13" borderId="38" xfId="6" applyNumberFormat="1" applyFill="1" applyBorder="1">
      <alignment horizontal="left" vertical="top" wrapText="1" indent="1"/>
    </xf>
    <xf numFmtId="0" fontId="19" fillId="0" borderId="39" xfId="6" applyNumberFormat="1" applyFont="1" applyFill="1" applyBorder="1" applyAlignment="1">
      <alignment horizontal="center" vertical="top" wrapText="1"/>
    </xf>
    <xf numFmtId="0" fontId="19" fillId="0" borderId="40" xfId="6" applyNumberFormat="1" applyFont="1" applyFill="1" applyBorder="1" applyAlignment="1">
      <alignment horizontal="center" vertical="top" wrapText="1"/>
    </xf>
    <xf numFmtId="0" fontId="12" fillId="0" borderId="41" xfId="6" applyNumberFormat="1" applyFill="1" applyBorder="1" applyAlignment="1">
      <alignment horizontal="left" vertical="top" wrapText="1"/>
    </xf>
    <xf numFmtId="0" fontId="12" fillId="0" borderId="42" xfId="6" applyNumberFormat="1" applyFill="1" applyBorder="1" applyAlignment="1">
      <alignment horizontal="left" vertical="top" wrapText="1"/>
    </xf>
    <xf numFmtId="0" fontId="12" fillId="0" borderId="43" xfId="6" applyNumberFormat="1" applyFill="1" applyBorder="1" applyAlignment="1">
      <alignment horizontal="left" vertical="top" wrapText="1"/>
    </xf>
    <xf numFmtId="0" fontId="12" fillId="0" borderId="44" xfId="6" applyNumberFormat="1" applyFill="1" applyBorder="1" applyAlignment="1">
      <alignment horizontal="left" vertical="top" wrapText="1"/>
    </xf>
    <xf numFmtId="0" fontId="12" fillId="0" borderId="6" xfId="6" applyNumberFormat="1" applyFill="1" applyBorder="1">
      <alignment horizontal="left" vertical="top" wrapText="1" indent="1"/>
    </xf>
    <xf numFmtId="0" fontId="10" fillId="10" borderId="6" xfId="6" applyNumberFormat="1" applyFont="1" applyFill="1" applyBorder="1">
      <alignment horizontal="left" vertical="top" wrapText="1" indent="1"/>
    </xf>
    <xf numFmtId="0" fontId="10" fillId="10" borderId="37" xfId="6" applyNumberFormat="1" applyFont="1" applyFill="1" applyBorder="1">
      <alignment horizontal="left" vertical="top" wrapText="1" indent="1"/>
    </xf>
    <xf numFmtId="0" fontId="10" fillId="11" borderId="6" xfId="6" applyNumberFormat="1" applyFont="1" applyFill="1" applyBorder="1">
      <alignment horizontal="left" vertical="top" wrapText="1" indent="1"/>
    </xf>
    <xf numFmtId="0" fontId="12" fillId="11" borderId="6" xfId="6" applyNumberFormat="1" applyFill="1" applyBorder="1">
      <alignment horizontal="left" vertical="top" wrapText="1" indent="1"/>
    </xf>
    <xf numFmtId="0" fontId="12" fillId="0" borderId="37" xfId="6" applyNumberFormat="1" applyFill="1" applyBorder="1">
      <alignment horizontal="left" vertical="top" wrapText="1" indent="1"/>
    </xf>
    <xf numFmtId="0" fontId="12" fillId="11" borderId="37" xfId="6" applyNumberFormat="1" applyFill="1" applyBorder="1">
      <alignment horizontal="left" vertical="top" wrapText="1" indent="1"/>
    </xf>
    <xf numFmtId="0" fontId="10" fillId="13" borderId="6" xfId="6" applyNumberFormat="1" applyFont="1" applyFill="1" applyBorder="1">
      <alignment horizontal="left" vertical="top" wrapText="1" indent="1"/>
    </xf>
    <xf numFmtId="0" fontId="17" fillId="12" borderId="37" xfId="6" applyNumberFormat="1" applyFont="1" applyFill="1" applyBorder="1">
      <alignment horizontal="left" vertical="top" wrapText="1" indent="1"/>
    </xf>
    <xf numFmtId="0" fontId="12" fillId="12" borderId="6" xfId="6" applyNumberFormat="1" applyFill="1" applyBorder="1">
      <alignment horizontal="left" vertical="top" wrapText="1" indent="1"/>
    </xf>
    <xf numFmtId="0" fontId="17" fillId="12" borderId="6" xfId="6" applyNumberFormat="1" applyFont="1" applyFill="1" applyBorder="1">
      <alignment horizontal="left" vertical="top" wrapText="1" indent="1"/>
    </xf>
    <xf numFmtId="0" fontId="12" fillId="12" borderId="37" xfId="6" applyNumberFormat="1" applyFill="1" applyBorder="1">
      <alignment horizontal="left" vertical="top" wrapText="1" indent="1"/>
    </xf>
    <xf numFmtId="164" fontId="18" fillId="0" borderId="35" xfId="5" applyFont="1" applyFill="1" applyBorder="1">
      <alignment horizontal="left" vertical="center" wrapText="1" indent="1"/>
    </xf>
    <xf numFmtId="164" fontId="18" fillId="0" borderId="8" xfId="5" applyFont="1" applyFill="1" applyBorder="1">
      <alignment horizontal="left" vertical="center" wrapText="1" indent="1"/>
    </xf>
    <xf numFmtId="0" fontId="17" fillId="15" borderId="37" xfId="6" applyNumberFormat="1" applyFont="1" applyFill="1" applyBorder="1">
      <alignment horizontal="left" vertical="top" wrapText="1" indent="1"/>
    </xf>
    <xf numFmtId="0" fontId="12" fillId="15" borderId="6" xfId="6" applyNumberFormat="1" applyFill="1" applyBorder="1">
      <alignment horizontal="left" vertical="top" wrapText="1" indent="1"/>
    </xf>
    <xf numFmtId="164" fontId="9" fillId="0" borderId="45" xfId="5" applyFill="1" applyBorder="1">
      <alignment horizontal="left" vertical="center" wrapText="1" indent="1"/>
    </xf>
    <xf numFmtId="0" fontId="17" fillId="15" borderId="6" xfId="6" applyNumberFormat="1" applyFont="1" applyFill="1" applyBorder="1">
      <alignment horizontal="left" vertical="top" wrapText="1" indent="1"/>
    </xf>
    <xf numFmtId="0" fontId="10" fillId="0" borderId="37" xfId="6" applyNumberFormat="1" applyFont="1" applyFill="1" applyBorder="1">
      <alignment horizontal="left" vertical="top" wrapText="1" indent="1"/>
    </xf>
    <xf numFmtId="0" fontId="10" fillId="12" borderId="37" xfId="6" applyNumberFormat="1" applyFont="1" applyFill="1" applyBorder="1">
      <alignment horizontal="left" vertical="top" wrapText="1" indent="1"/>
    </xf>
    <xf numFmtId="0" fontId="12" fillId="10" borderId="6" xfId="6" applyNumberFormat="1" applyFill="1" applyBorder="1">
      <alignment horizontal="left" vertical="top" wrapText="1" indent="1"/>
    </xf>
    <xf numFmtId="0" fontId="12" fillId="10" borderId="37" xfId="6" applyNumberFormat="1" applyFill="1" applyBorder="1">
      <alignment horizontal="left" vertical="top" wrapText="1" indent="1"/>
    </xf>
    <xf numFmtId="0" fontId="17" fillId="10" borderId="37" xfId="6" applyNumberFormat="1" applyFont="1" applyFill="1" applyBorder="1">
      <alignment horizontal="left" vertical="top" wrapText="1" indent="1"/>
    </xf>
    <xf numFmtId="0" fontId="17" fillId="10" borderId="6" xfId="6" applyNumberFormat="1" applyFont="1" applyFill="1" applyBorder="1">
      <alignment horizontal="left" vertical="top" wrapText="1" indent="1"/>
    </xf>
    <xf numFmtId="0" fontId="17" fillId="14" borderId="37" xfId="6" applyNumberFormat="1" applyFont="1" applyFill="1" applyBorder="1">
      <alignment horizontal="left" vertical="top" wrapText="1" indent="1"/>
    </xf>
    <xf numFmtId="0" fontId="17" fillId="14" borderId="6" xfId="6" applyNumberFormat="1" applyFont="1" applyFill="1" applyBorder="1">
      <alignment horizontal="left" vertical="top" wrapText="1" indent="1"/>
    </xf>
    <xf numFmtId="0" fontId="16" fillId="0" borderId="30" xfId="0" applyFont="1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6" fillId="6" borderId="36" xfId="9" applyBorder="1">
      <alignment horizontal="center"/>
    </xf>
    <xf numFmtId="0" fontId="0" fillId="0" borderId="34" xfId="0" applyBorder="1"/>
    <xf numFmtId="0" fontId="12" fillId="14" borderId="6" xfId="6" applyNumberFormat="1" applyFill="1" applyBorder="1">
      <alignment horizontal="left" vertical="top" wrapText="1" indent="1"/>
    </xf>
    <xf numFmtId="0" fontId="12" fillId="14" borderId="37" xfId="6" applyNumberFormat="1" applyFill="1" applyBorder="1">
      <alignment horizontal="left" vertical="top" wrapText="1" indent="1"/>
    </xf>
    <xf numFmtId="0" fontId="12" fillId="14" borderId="46" xfId="6" applyNumberFormat="1" applyFill="1" applyBorder="1">
      <alignment horizontal="left" vertical="top" wrapText="1" indent="1"/>
    </xf>
    <xf numFmtId="0" fontId="12" fillId="14" borderId="47" xfId="6" applyNumberFormat="1" applyFill="1" applyBorder="1">
      <alignment horizontal="left" vertical="top" wrapText="1" indent="1"/>
    </xf>
    <xf numFmtId="0" fontId="12" fillId="0" borderId="47" xfId="6" applyNumberFormat="1" applyFill="1" applyBorder="1">
      <alignment horizontal="left" vertical="top" wrapText="1" indent="1"/>
    </xf>
    <xf numFmtId="0" fontId="0" fillId="0" borderId="44" xfId="0" applyBorder="1"/>
    <xf numFmtId="0" fontId="17" fillId="9" borderId="48" xfId="6" applyNumberFormat="1" applyFont="1" applyFill="1" applyBorder="1">
      <alignment horizontal="left" vertical="top" wrapText="1" indent="1"/>
    </xf>
    <xf numFmtId="0" fontId="12" fillId="9" borderId="47" xfId="6" applyNumberFormat="1" applyFill="1" applyBorder="1">
      <alignment horizontal="left" vertical="top" wrapText="1" indent="1"/>
    </xf>
    <xf numFmtId="0" fontId="12" fillId="9" borderId="46" xfId="6" applyNumberFormat="1" applyFill="1" applyBorder="1">
      <alignment horizontal="left" vertical="top" wrapText="1" indent="1"/>
    </xf>
  </cellXfs>
  <cellStyles count="13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s" xfId="7" xr:uid="{00000000-0005-0000-0000-00000A000000}"/>
    <cellStyle name="Notes Header" xfId="8" xr:uid="{00000000-0005-0000-0000-00000B000000}"/>
    <cellStyle name="Title" xfId="9" builtinId="1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</xdr:colOff>
      <xdr:row>7</xdr:row>
      <xdr:rowOff>190500</xdr:rowOff>
    </xdr:from>
    <xdr:to>
      <xdr:col>8</xdr:col>
      <xdr:colOff>5497285</xdr:colOff>
      <xdr:row>15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65D93C7-ECDE-4168-849E-C5E63C045814}"/>
            </a:ext>
          </a:extLst>
        </xdr:cNvPr>
        <xdr:cNvSpPr txBox="1"/>
      </xdr:nvSpPr>
      <xdr:spPr>
        <a:xfrm>
          <a:off x="11191466" y="2667000"/>
          <a:ext cx="5477283" cy="349703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b="1" u="sng">
              <a:solidFill>
                <a:srgbClr val="FFC000"/>
              </a:solidFill>
              <a:latin typeface="+mj-lt"/>
            </a:rPr>
            <a:t>Off-season Phase 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Minimal ice/Time off</a:t>
          </a:r>
        </a:p>
        <a:p>
          <a:r>
            <a:rPr lang="en-CA" sz="1200">
              <a:latin typeface="+mj-lt"/>
            </a:rPr>
            <a:t>Play other sports</a:t>
          </a:r>
        </a:p>
        <a:p>
          <a:endParaRPr lang="en-CA" sz="1200">
            <a:latin typeface="+mj-lt"/>
          </a:endParaRPr>
        </a:p>
        <a:p>
          <a:endParaRPr lang="en-CA" sz="1200">
            <a:latin typeface="+mj-lt"/>
          </a:endParaRPr>
        </a:p>
        <a:p>
          <a:r>
            <a:rPr lang="en-CA" sz="1200" u="sng">
              <a:latin typeface="+mj-lt"/>
            </a:rPr>
            <a:t>Preparation period (Weeks 1 - 8)</a:t>
          </a:r>
        </a:p>
        <a:p>
          <a:pPr marL="0" indent="0"/>
          <a:r>
            <a:rPr lang="en-CA" sz="1200" b="1" u="sng">
              <a:solidFill>
                <a:srgbClr val="00B0F0"/>
              </a:solidFill>
              <a:latin typeface="+mj-lt"/>
              <a:ea typeface="+mn-ea"/>
              <a:cs typeface="+mn-cs"/>
            </a:rPr>
            <a:t>Preparation Phase (Weeks 1 - 3)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Association/League to provide 4 development skates prior to tryouts starting</a:t>
          </a: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</xdr:txBody>
    </xdr:sp>
    <xdr:clientData/>
  </xdr:twoCellAnchor>
  <xdr:twoCellAnchor>
    <xdr:from>
      <xdr:col>8</xdr:col>
      <xdr:colOff>22723</xdr:colOff>
      <xdr:row>5</xdr:row>
      <xdr:rowOff>16330</xdr:rowOff>
    </xdr:from>
    <xdr:to>
      <xdr:col>9</xdr:col>
      <xdr:colOff>2720</xdr:colOff>
      <xdr:row>6</xdr:row>
      <xdr:rowOff>707572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6E3891FF-3C20-4CD9-B60F-B2714F87D8A1}"/>
            </a:ext>
          </a:extLst>
        </xdr:cNvPr>
        <xdr:cNvSpPr txBox="1"/>
      </xdr:nvSpPr>
      <xdr:spPr>
        <a:xfrm>
          <a:off x="11194187" y="1567544"/>
          <a:ext cx="5477283" cy="8953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22</xdr:row>
      <xdr:rowOff>190500</xdr:rowOff>
    </xdr:from>
    <xdr:to>
      <xdr:col>8</xdr:col>
      <xdr:colOff>5497285</xdr:colOff>
      <xdr:row>30</xdr:row>
      <xdr:rowOff>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66BC8977-1A63-4CB1-997F-A61278AB9AFB}"/>
            </a:ext>
          </a:extLst>
        </xdr:cNvPr>
        <xdr:cNvSpPr txBox="1"/>
      </xdr:nvSpPr>
      <xdr:spPr>
        <a:xfrm>
          <a:off x="11191466" y="2667000"/>
          <a:ext cx="5477283" cy="349703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Preparation period (Weeks 1 - 8)</a:t>
          </a:r>
        </a:p>
        <a:p>
          <a:r>
            <a:rPr lang="en-CA" sz="1200" b="1" u="sng">
              <a:solidFill>
                <a:srgbClr val="00B0F0"/>
              </a:solidFill>
              <a:latin typeface="+mj-lt"/>
            </a:rPr>
            <a:t>Preparation Phase (Weeks 3 - 4)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Association/League to provide 4 development skates prior to tryouts starting</a:t>
          </a: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FF0000"/>
              </a:solidFill>
              <a:latin typeface="+mj-lt"/>
            </a:rPr>
            <a:t>Tryout Phase (Weeks 4 - 7)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Minimum 3 tryout sessions</a:t>
          </a:r>
        </a:p>
        <a:p>
          <a:r>
            <a:rPr lang="en-CA" sz="1200">
              <a:latin typeface="+mj-lt"/>
            </a:rPr>
            <a:t>1 skills session</a:t>
          </a:r>
        </a:p>
        <a:p>
          <a:r>
            <a:rPr lang="en-CA" sz="1200">
              <a:latin typeface="+mj-lt"/>
            </a:rPr>
            <a:t>1 small area games session</a:t>
          </a:r>
        </a:p>
        <a:p>
          <a:r>
            <a:rPr lang="en-CA" sz="1200">
              <a:latin typeface="+mj-lt"/>
            </a:rPr>
            <a:t>1 formal game</a:t>
          </a:r>
        </a:p>
      </xdr:txBody>
    </xdr:sp>
    <xdr:clientData/>
  </xdr:twoCellAnchor>
  <xdr:twoCellAnchor>
    <xdr:from>
      <xdr:col>8</xdr:col>
      <xdr:colOff>22723</xdr:colOff>
      <xdr:row>20</xdr:row>
      <xdr:rowOff>16330</xdr:rowOff>
    </xdr:from>
    <xdr:to>
      <xdr:col>9</xdr:col>
      <xdr:colOff>2720</xdr:colOff>
      <xdr:row>21</xdr:row>
      <xdr:rowOff>707572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C1023DE2-9A93-4EA4-9B10-198947C6DC38}"/>
            </a:ext>
          </a:extLst>
        </xdr:cNvPr>
        <xdr:cNvSpPr txBox="1"/>
      </xdr:nvSpPr>
      <xdr:spPr>
        <a:xfrm>
          <a:off x="11194187" y="1567544"/>
          <a:ext cx="5477283" cy="8953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37</xdr:row>
      <xdr:rowOff>190500</xdr:rowOff>
    </xdr:from>
    <xdr:to>
      <xdr:col>8</xdr:col>
      <xdr:colOff>5497285</xdr:colOff>
      <xdr:row>45</xdr:row>
      <xdr:rowOff>0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CA632EAA-5B0D-48CA-B539-8FB9CA4F755A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Preparation period (Weeks 1 - 8)</a:t>
          </a:r>
        </a:p>
        <a:p>
          <a:r>
            <a:rPr lang="en-CA" sz="1200" b="1" u="sng">
              <a:solidFill>
                <a:srgbClr val="0070C0"/>
              </a:solidFill>
              <a:latin typeface="+mj-lt"/>
            </a:rPr>
            <a:t>Development Phase 1 (Weeks 7 - 8)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Agility/Quickness/Turning/Crossovers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00B0F0"/>
              </a:solidFill>
              <a:latin typeface="+mj-lt"/>
            </a:rPr>
            <a:t>Development Phase 2 (Weeks 8)</a:t>
          </a:r>
        </a:p>
        <a:p>
          <a:r>
            <a:rPr lang="en-CA" sz="1200">
              <a:latin typeface="+mj-lt"/>
            </a:rPr>
            <a:t>Pre-season tournament</a:t>
          </a:r>
        </a:p>
        <a:p>
          <a:endParaRPr lang="en-CA" sz="1200">
            <a:latin typeface="+mj-lt"/>
          </a:endParaRPr>
        </a:p>
        <a:p>
          <a:r>
            <a:rPr lang="en-CA" sz="1200" u="sng">
              <a:latin typeface="+mj-lt"/>
            </a:rPr>
            <a:t>Competition period (Weeks 9 - 37)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1 (Weeks 9 – 11)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Agility/Quickness/Turning/Crossovers</a:t>
          </a:r>
        </a:p>
        <a:p>
          <a:r>
            <a:rPr lang="en-CA" sz="1200">
              <a:latin typeface="+mj-lt"/>
            </a:rPr>
            <a:t>Puck control – Deception/Creativity/Puck protection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Basic D zone coverage</a:t>
          </a:r>
        </a:p>
        <a:p>
          <a:r>
            <a:rPr lang="en-CA" sz="1200">
              <a:latin typeface="+mj-lt"/>
            </a:rPr>
            <a:t>Introduction to forecheck</a:t>
          </a:r>
        </a:p>
        <a:p>
          <a:endParaRPr lang="en-CA" sz="1200">
            <a:latin typeface="+mj-lt"/>
          </a:endParaRPr>
        </a:p>
      </xdr:txBody>
    </xdr:sp>
    <xdr:clientData/>
  </xdr:twoCellAnchor>
  <xdr:twoCellAnchor>
    <xdr:from>
      <xdr:col>8</xdr:col>
      <xdr:colOff>22723</xdr:colOff>
      <xdr:row>35</xdr:row>
      <xdr:rowOff>16330</xdr:rowOff>
    </xdr:from>
    <xdr:to>
      <xdr:col>9</xdr:col>
      <xdr:colOff>2720</xdr:colOff>
      <xdr:row>36</xdr:row>
      <xdr:rowOff>707572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948DFCC1-6D78-4D73-A530-9D663F90D76F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52</xdr:row>
      <xdr:rowOff>190500</xdr:rowOff>
    </xdr:from>
    <xdr:to>
      <xdr:col>8</xdr:col>
      <xdr:colOff>5497285</xdr:colOff>
      <xdr:row>60</xdr:row>
      <xdr:rowOff>0</xdr:rowOff>
    </xdr:to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53D938AB-30FF-4F8A-B150-C74D8B474268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Competition period (Weeks 9 - 37)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1 (Weeks 12 - 14)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92D050"/>
              </a:solidFill>
              <a:latin typeface="+mj-lt"/>
            </a:rPr>
            <a:t>Regular Season Phase 2 (Week 15)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No games</a:t>
          </a:r>
        </a:p>
        <a:p>
          <a:r>
            <a:rPr lang="en-CA" sz="1200">
              <a:latin typeface="+mj-lt"/>
            </a:rPr>
            <a:t>Minimal ice/Time off</a:t>
          </a:r>
        </a:p>
        <a:p>
          <a:r>
            <a:rPr lang="en-CA" sz="1200">
              <a:latin typeface="+mj-lt"/>
            </a:rPr>
            <a:t>Team building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3 (Week 16)</a:t>
          </a:r>
        </a:p>
        <a:p>
          <a:r>
            <a:rPr lang="en-CA" sz="1200">
              <a:latin typeface="+mj-lt"/>
            </a:rPr>
            <a:t>TBD</a:t>
          </a:r>
        </a:p>
      </xdr:txBody>
    </xdr:sp>
    <xdr:clientData/>
  </xdr:twoCellAnchor>
  <xdr:twoCellAnchor>
    <xdr:from>
      <xdr:col>8</xdr:col>
      <xdr:colOff>22723</xdr:colOff>
      <xdr:row>50</xdr:row>
      <xdr:rowOff>16330</xdr:rowOff>
    </xdr:from>
    <xdr:to>
      <xdr:col>9</xdr:col>
      <xdr:colOff>2720</xdr:colOff>
      <xdr:row>51</xdr:row>
      <xdr:rowOff>707572</xdr:rowOff>
    </xdr:to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4DF7099-5CB6-4D99-AEDA-C3FAA1533C12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67</xdr:row>
      <xdr:rowOff>190500</xdr:rowOff>
    </xdr:from>
    <xdr:to>
      <xdr:col>8</xdr:col>
      <xdr:colOff>5497285</xdr:colOff>
      <xdr:row>75</xdr:row>
      <xdr:rowOff>0</xdr:rowOff>
    </xdr:to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D1EBE2B6-E25D-425B-9935-A3F231DB412D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Competition period (Weeks 9 - 37)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3 (Weeks 16 - 19)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92D050"/>
              </a:solidFill>
              <a:latin typeface="+mj-lt"/>
            </a:rPr>
            <a:t>Regular Season Phase 4 (Weeks 19 - 20)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December holiday season tournament</a:t>
          </a:r>
        </a:p>
        <a:p>
          <a:r>
            <a:rPr lang="en-CA" sz="1200">
              <a:latin typeface="+mj-lt"/>
            </a:rPr>
            <a:t>Minimal ice/Time off</a:t>
          </a:r>
        </a:p>
        <a:p>
          <a:endParaRPr lang="en-CA" sz="1200">
            <a:latin typeface="+mj-lt"/>
          </a:endParaRPr>
        </a:p>
      </xdr:txBody>
    </xdr:sp>
    <xdr:clientData/>
  </xdr:twoCellAnchor>
  <xdr:twoCellAnchor>
    <xdr:from>
      <xdr:col>8</xdr:col>
      <xdr:colOff>22723</xdr:colOff>
      <xdr:row>65</xdr:row>
      <xdr:rowOff>16330</xdr:rowOff>
    </xdr:from>
    <xdr:to>
      <xdr:col>9</xdr:col>
      <xdr:colOff>2720</xdr:colOff>
      <xdr:row>66</xdr:row>
      <xdr:rowOff>707572</xdr:rowOff>
    </xdr:to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20F70A65-144F-4A4F-9837-DDD59EF7A21B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82</xdr:row>
      <xdr:rowOff>190500</xdr:rowOff>
    </xdr:from>
    <xdr:to>
      <xdr:col>8</xdr:col>
      <xdr:colOff>5497285</xdr:colOff>
      <xdr:row>90</xdr:row>
      <xdr:rowOff>0</xdr:rowOff>
    </xdr:to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83832E1-6AD1-4DB0-8C60-45567EB440F0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Competition period (Weeks 9 - 37)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5 (Weeks 21 - 24)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Edge control, forward/backward skating 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endParaRPr lang="en-CA" sz="1200">
            <a:latin typeface="+mj-lt"/>
          </a:endParaRPr>
        </a:p>
      </xdr:txBody>
    </xdr:sp>
    <xdr:clientData/>
  </xdr:twoCellAnchor>
  <xdr:twoCellAnchor>
    <xdr:from>
      <xdr:col>8</xdr:col>
      <xdr:colOff>22723</xdr:colOff>
      <xdr:row>80</xdr:row>
      <xdr:rowOff>16330</xdr:rowOff>
    </xdr:from>
    <xdr:to>
      <xdr:col>9</xdr:col>
      <xdr:colOff>2720</xdr:colOff>
      <xdr:row>81</xdr:row>
      <xdr:rowOff>707572</xdr:rowOff>
    </xdr:to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A3436E8E-7D62-4926-8F6A-45761A478BCB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97</xdr:row>
      <xdr:rowOff>190500</xdr:rowOff>
    </xdr:from>
    <xdr:to>
      <xdr:col>8</xdr:col>
      <xdr:colOff>5497285</xdr:colOff>
      <xdr:row>105</xdr:row>
      <xdr:rowOff>0</xdr:rowOff>
    </xdr:to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6AAE7FAF-BA8C-44F5-BB2C-56D561C94B48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Competition period (Weeks 9 - 37)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5 (Weeks 25 - 26)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92D050"/>
              </a:solidFill>
              <a:latin typeface="+mj-lt"/>
            </a:rPr>
            <a:t>Regular Season Phase 6 (Week 27)</a:t>
          </a:r>
        </a:p>
        <a:p>
          <a:r>
            <a:rPr lang="en-CA" sz="1200">
              <a:latin typeface="+mj-lt"/>
            </a:rPr>
            <a:t>Minimal Ice/Time off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7 (Weeks 28 - 29)</a:t>
          </a: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endParaRPr lang="en-CA" sz="1200">
            <a:latin typeface="+mj-lt"/>
          </a:endParaRPr>
        </a:p>
      </xdr:txBody>
    </xdr:sp>
    <xdr:clientData/>
  </xdr:twoCellAnchor>
  <xdr:twoCellAnchor>
    <xdr:from>
      <xdr:col>8</xdr:col>
      <xdr:colOff>22723</xdr:colOff>
      <xdr:row>95</xdr:row>
      <xdr:rowOff>16330</xdr:rowOff>
    </xdr:from>
    <xdr:to>
      <xdr:col>9</xdr:col>
      <xdr:colOff>2720</xdr:colOff>
      <xdr:row>96</xdr:row>
      <xdr:rowOff>707572</xdr:rowOff>
    </xdr:to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1667AFF1-BB5C-424D-8E7C-A8B1A82AB3B6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112</xdr:row>
      <xdr:rowOff>190500</xdr:rowOff>
    </xdr:from>
    <xdr:to>
      <xdr:col>8</xdr:col>
      <xdr:colOff>5497285</xdr:colOff>
      <xdr:row>120</xdr:row>
      <xdr:rowOff>0</xdr:rowOff>
    </xdr:to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B474E5-E105-4B79-A942-1F81159FEDB2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Competition period (Weeks 9 - 37)</a:t>
          </a:r>
        </a:p>
        <a:p>
          <a:endParaRPr lang="en-CA" sz="1200" u="sng">
            <a:latin typeface="+mj-lt"/>
          </a:endParaRPr>
        </a:p>
        <a:p>
          <a:r>
            <a:rPr lang="en-CA" sz="1200" b="1" u="sng">
              <a:solidFill>
                <a:srgbClr val="00B050"/>
              </a:solidFill>
              <a:latin typeface="+mj-lt"/>
            </a:rPr>
            <a:t>Regular Season Phase 7 (Weeks 29 - 33)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endParaRPr lang="en-CA" sz="1200">
            <a:latin typeface="+mj-lt"/>
          </a:endParaRPr>
        </a:p>
      </xdr:txBody>
    </xdr:sp>
    <xdr:clientData/>
  </xdr:twoCellAnchor>
  <xdr:twoCellAnchor>
    <xdr:from>
      <xdr:col>8</xdr:col>
      <xdr:colOff>22723</xdr:colOff>
      <xdr:row>110</xdr:row>
      <xdr:rowOff>16330</xdr:rowOff>
    </xdr:from>
    <xdr:to>
      <xdr:col>9</xdr:col>
      <xdr:colOff>2720</xdr:colOff>
      <xdr:row>111</xdr:row>
      <xdr:rowOff>707572</xdr:rowOff>
    </xdr:to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49E12A55-AFCA-4126-BF6E-BBC8583EA005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  <xdr:twoCellAnchor>
    <xdr:from>
      <xdr:col>8</xdr:col>
      <xdr:colOff>20002</xdr:colOff>
      <xdr:row>127</xdr:row>
      <xdr:rowOff>190500</xdr:rowOff>
    </xdr:from>
    <xdr:to>
      <xdr:col>8</xdr:col>
      <xdr:colOff>5497285</xdr:colOff>
      <xdr:row>135</xdr:row>
      <xdr:rowOff>0</xdr:rowOff>
    </xdr:to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8F1D81A0-BD65-430C-901A-9C45FEC1C182}"/>
            </a:ext>
          </a:extLst>
        </xdr:cNvPr>
        <xdr:cNvSpPr txBox="1"/>
      </xdr:nvSpPr>
      <xdr:spPr>
        <a:xfrm>
          <a:off x="11191466" y="9633857"/>
          <a:ext cx="5477283" cy="35106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u="sng">
              <a:latin typeface="+mj-lt"/>
            </a:rPr>
            <a:t>Competition period (Weeks 10 - 35)</a:t>
          </a:r>
        </a:p>
        <a:p>
          <a:r>
            <a:rPr lang="en-CA" sz="1200" b="1" u="sng">
              <a:solidFill>
                <a:srgbClr val="FF0000"/>
              </a:solidFill>
              <a:latin typeface="+mj-lt"/>
            </a:rPr>
            <a:t>Playoff Phase (Weeks 33 - 35)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Playoffs</a:t>
          </a:r>
        </a:p>
        <a:p>
          <a:r>
            <a:rPr lang="en-CA" sz="1200">
              <a:latin typeface="+mj-lt"/>
            </a:rPr>
            <a:t>Minimal ice/Time off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>
              <a:latin typeface="+mj-lt"/>
            </a:rPr>
            <a:t> </a:t>
          </a:r>
        </a:p>
        <a:p>
          <a:r>
            <a:rPr lang="en-CA" sz="1200" b="1" u="sng">
              <a:solidFill>
                <a:schemeClr val="accent1">
                  <a:lumMod val="60000"/>
                  <a:lumOff val="40000"/>
                </a:schemeClr>
              </a:solidFill>
              <a:latin typeface="+mj-lt"/>
            </a:rPr>
            <a:t>Spring / Off Season (Weeks 36-52)</a:t>
          </a:r>
        </a:p>
        <a:p>
          <a:endParaRPr lang="en-CA" sz="1200">
            <a:latin typeface="+mj-lt"/>
          </a:endParaRPr>
        </a:p>
        <a:p>
          <a:r>
            <a:rPr lang="en-CA" sz="1200">
              <a:latin typeface="+mj-lt"/>
            </a:rPr>
            <a:t>Ideally 2 on-ice skills sessions per week</a:t>
          </a:r>
        </a:p>
        <a:p>
          <a:r>
            <a:rPr lang="en-CA" sz="1200">
              <a:latin typeface="+mj-lt"/>
            </a:rPr>
            <a:t>2 off-ice training sessions per week</a:t>
          </a:r>
        </a:p>
        <a:p>
          <a:r>
            <a:rPr lang="en-CA" sz="1200">
              <a:latin typeface="+mj-lt"/>
            </a:rPr>
            <a:t>Other sports</a:t>
          </a:r>
        </a:p>
        <a:p>
          <a:r>
            <a:rPr lang="en-CA" sz="1200">
              <a:latin typeface="+mj-lt"/>
            </a:rPr>
            <a:t>Skating – Edge control, forward/backward skating</a:t>
          </a:r>
        </a:p>
        <a:p>
          <a:r>
            <a:rPr lang="en-CA" sz="1200">
              <a:latin typeface="+mj-lt"/>
            </a:rPr>
            <a:t>Puck control – Core moves, individual puck time</a:t>
          </a:r>
        </a:p>
        <a:p>
          <a:r>
            <a:rPr lang="en-CA" sz="1200">
              <a:latin typeface="+mj-lt"/>
            </a:rPr>
            <a:t>Passing – Stationary/Moving</a:t>
          </a:r>
        </a:p>
        <a:p>
          <a:r>
            <a:rPr lang="en-CA" sz="1200">
              <a:latin typeface="+mj-lt"/>
            </a:rPr>
            <a:t>Shooting – Stationary/Moving</a:t>
          </a:r>
        </a:p>
        <a:p>
          <a:r>
            <a:rPr lang="en-CA" sz="1200">
              <a:latin typeface="+mj-lt"/>
            </a:rPr>
            <a:t>Individual tactics – Forwards/Defence</a:t>
          </a:r>
        </a:p>
        <a:p>
          <a:r>
            <a:rPr lang="en-CA" sz="1200">
              <a:latin typeface="+mj-lt"/>
            </a:rPr>
            <a:t>Goaltending</a:t>
          </a:r>
        </a:p>
        <a:p>
          <a:endParaRPr lang="en-CA" sz="1200">
            <a:latin typeface="+mj-lt"/>
          </a:endParaRPr>
        </a:p>
      </xdr:txBody>
    </xdr:sp>
    <xdr:clientData/>
  </xdr:twoCellAnchor>
  <xdr:twoCellAnchor>
    <xdr:from>
      <xdr:col>8</xdr:col>
      <xdr:colOff>22723</xdr:colOff>
      <xdr:row>125</xdr:row>
      <xdr:rowOff>16330</xdr:rowOff>
    </xdr:from>
    <xdr:to>
      <xdr:col>9</xdr:col>
      <xdr:colOff>2720</xdr:colOff>
      <xdr:row>126</xdr:row>
      <xdr:rowOff>707572</xdr:rowOff>
    </xdr:to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BBF146B3-C6D8-4990-8690-864A23F04061}"/>
            </a:ext>
          </a:extLst>
        </xdr:cNvPr>
        <xdr:cNvSpPr txBox="1"/>
      </xdr:nvSpPr>
      <xdr:spPr>
        <a:xfrm>
          <a:off x="11194187" y="8534401"/>
          <a:ext cx="5477283" cy="895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>
              <a:latin typeface="+mj-lt"/>
            </a:rPr>
            <a:t>1.</a:t>
          </a:r>
        </a:p>
        <a:p>
          <a:r>
            <a:rPr lang="en-CA" sz="1200">
              <a:latin typeface="+mj-lt"/>
            </a:rPr>
            <a:t>2.</a:t>
          </a:r>
        </a:p>
        <a:p>
          <a:r>
            <a:rPr lang="en-CA" sz="1200">
              <a:latin typeface="+mj-lt"/>
            </a:rPr>
            <a:t>3.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T177"/>
  <sheetViews>
    <sheetView showGridLines="0" tabSelected="1" view="pageBreakPreview" topLeftCell="A156" zoomScale="60" zoomScaleNormal="70" workbookViewId="0">
      <selection activeCell="B139" sqref="B139:I151"/>
    </sheetView>
  </sheetViews>
  <sheetFormatPr defaultColWidth="8.75" defaultRowHeight="16.5" x14ac:dyDescent="0.3"/>
  <cols>
    <col min="1" max="1" width="2" customWidth="1"/>
    <col min="2" max="2" width="20.875" bestFit="1" customWidth="1"/>
    <col min="3" max="3" width="21.125" customWidth="1"/>
    <col min="4" max="4" width="20" customWidth="1"/>
    <col min="5" max="5" width="20.375" customWidth="1"/>
    <col min="6" max="6" width="20.5" customWidth="1"/>
    <col min="7" max="7" width="20.625" customWidth="1"/>
    <col min="8" max="8" width="21" customWidth="1"/>
    <col min="9" max="9" width="72.125" customWidth="1"/>
    <col min="12" max="12" width="6.75" customWidth="1"/>
  </cols>
  <sheetData>
    <row r="1" spans="1:9" ht="20.65" customHeight="1" x14ac:dyDescent="0.3"/>
    <row r="2" spans="1:9" ht="18" customHeight="1" x14ac:dyDescent="0.3"/>
    <row r="3" spans="1:9" ht="17.25" thickBot="1" x14ac:dyDescent="0.35"/>
    <row r="4" spans="1:9" ht="54" customHeight="1" x14ac:dyDescent="0.7">
      <c r="A4" s="1"/>
      <c r="B4" s="39">
        <f ca="1">YEAR(TODAY())</f>
        <v>2023</v>
      </c>
      <c r="C4" s="40" t="s">
        <v>1</v>
      </c>
      <c r="D4" s="41"/>
      <c r="E4" s="41"/>
      <c r="F4" s="41"/>
      <c r="G4" s="41"/>
      <c r="H4" s="41"/>
      <c r="I4" s="42"/>
    </row>
    <row r="5" spans="1:9" ht="14.25" customHeight="1" x14ac:dyDescent="0.3">
      <c r="A5" s="2"/>
      <c r="B5" s="43" t="s">
        <v>0</v>
      </c>
      <c r="C5" s="44" t="str">
        <f ca="1">UPPER(TEXT(C6,"dddd"))</f>
        <v>TUESDAY</v>
      </c>
      <c r="D5" s="45" t="str">
        <f t="shared" ref="D5:H5" ca="1" si="0">UPPER(TEXT(D6,"dddd"))</f>
        <v>WEDNESDAY</v>
      </c>
      <c r="E5" s="44" t="str">
        <f t="shared" ca="1" si="0"/>
        <v>THURSDAY</v>
      </c>
      <c r="F5" s="45" t="str">
        <f t="shared" ca="1" si="0"/>
        <v>FRIDAY</v>
      </c>
      <c r="G5" s="44" t="str">
        <f t="shared" ca="1" si="0"/>
        <v>SATURDAY</v>
      </c>
      <c r="H5" s="45" t="str">
        <f t="shared" ca="1" si="0"/>
        <v>SUNDAY</v>
      </c>
      <c r="I5" s="46" t="s">
        <v>13</v>
      </c>
    </row>
    <row r="6" spans="1:9" ht="16.5" customHeight="1" x14ac:dyDescent="0.3">
      <c r="B6" s="47">
        <f t="array" aca="1" ref="B6:H6" ca="1">Days+1+DATE(Calendar1Year,Calendar1MonthOption,1)-WEEKDAY(DATE(Calendar1Year,Calendar1MonthOption,1),WeekdayOption)</f>
        <v>45138</v>
      </c>
      <c r="C6" s="48">
        <f ca="1"/>
        <v>45139</v>
      </c>
      <c r="D6" s="48">
        <f ca="1"/>
        <v>45140</v>
      </c>
      <c r="E6" s="48">
        <f ca="1"/>
        <v>45141</v>
      </c>
      <c r="F6" s="48">
        <f ca="1"/>
        <v>45142</v>
      </c>
      <c r="G6" s="48">
        <f ca="1"/>
        <v>45143</v>
      </c>
      <c r="H6" s="3">
        <f ca="1"/>
        <v>45144</v>
      </c>
      <c r="I6" s="49"/>
    </row>
    <row r="7" spans="1:9" ht="56.25" customHeight="1" x14ac:dyDescent="0.3">
      <c r="B7" s="50"/>
      <c r="C7" s="30" t="s">
        <v>25</v>
      </c>
      <c r="D7" s="51"/>
      <c r="E7" s="51"/>
      <c r="F7" s="51"/>
      <c r="G7" s="51"/>
      <c r="H7" s="8"/>
      <c r="I7" s="52"/>
    </row>
    <row r="8" spans="1:9" ht="16.5" customHeight="1" x14ac:dyDescent="0.3">
      <c r="B8" s="47">
        <f t="array" aca="1" ref="B8:H8" ca="1">Days+8+DATE(Calendar1Year,Calendar1MonthOption,1)-WEEKDAY(DATE(Calendar1Year,Calendar1MonthOption,1),WeekdayOption)</f>
        <v>45145</v>
      </c>
      <c r="C8" s="48">
        <f ca="1"/>
        <v>45146</v>
      </c>
      <c r="D8" s="48">
        <f ca="1"/>
        <v>45147</v>
      </c>
      <c r="E8" s="48">
        <f ca="1"/>
        <v>45148</v>
      </c>
      <c r="F8" s="48">
        <f ca="1"/>
        <v>45149</v>
      </c>
      <c r="G8" s="48">
        <f ca="1"/>
        <v>45150</v>
      </c>
      <c r="H8" s="9">
        <f ca="1"/>
        <v>45151</v>
      </c>
      <c r="I8" s="46" t="s">
        <v>8</v>
      </c>
    </row>
    <row r="9" spans="1:9" ht="56.25" customHeight="1" x14ac:dyDescent="0.3">
      <c r="B9" s="53"/>
      <c r="C9" s="51"/>
      <c r="D9" s="51"/>
      <c r="E9" s="51"/>
      <c r="F9" s="51"/>
      <c r="G9" s="51"/>
      <c r="H9" s="8"/>
      <c r="I9" s="54"/>
    </row>
    <row r="10" spans="1:9" ht="16.5" customHeight="1" x14ac:dyDescent="0.3">
      <c r="B10" s="47">
        <f t="array" aca="1" ref="B10:H10" ca="1">Days+15+DATE(Calendar1Year,Calendar1MonthOption,1)-WEEKDAY(DATE(Calendar1Year,Calendar1MonthOption,1),WeekdayOption)</f>
        <v>45152</v>
      </c>
      <c r="C10" s="48">
        <f ca="1"/>
        <v>45153</v>
      </c>
      <c r="D10" s="48">
        <f ca="1"/>
        <v>45154</v>
      </c>
      <c r="E10" s="48">
        <f ca="1"/>
        <v>45155</v>
      </c>
      <c r="F10" s="48">
        <f ca="1"/>
        <v>45156</v>
      </c>
      <c r="G10" s="48">
        <f ca="1"/>
        <v>45157</v>
      </c>
      <c r="H10" s="9">
        <f ca="1"/>
        <v>45158</v>
      </c>
      <c r="I10" s="55"/>
    </row>
    <row r="11" spans="1:9" ht="56.25" customHeight="1" x14ac:dyDescent="0.3">
      <c r="B11" s="56" t="s">
        <v>22</v>
      </c>
      <c r="C11" s="57"/>
      <c r="D11" s="58"/>
      <c r="E11" s="58"/>
      <c r="F11" s="58"/>
      <c r="G11" s="58"/>
      <c r="H11" s="34"/>
      <c r="I11" s="54"/>
    </row>
    <row r="12" spans="1:9" ht="16.5" customHeight="1" x14ac:dyDescent="0.3">
      <c r="B12" s="47">
        <f t="array" aca="1" ref="B12:H12" ca="1">Days+22+DATE(Calendar1Year,Calendar1MonthOption,1)-WEEKDAY(DATE(Calendar1Year,Calendar1MonthOption,1),WeekdayOption)</f>
        <v>45159</v>
      </c>
      <c r="C12" s="48">
        <f ca="1"/>
        <v>45160</v>
      </c>
      <c r="D12" s="48">
        <f ca="1"/>
        <v>45161</v>
      </c>
      <c r="E12" s="48">
        <f ca="1"/>
        <v>45162</v>
      </c>
      <c r="F12" s="48">
        <f ca="1"/>
        <v>45163</v>
      </c>
      <c r="G12" s="48">
        <f ca="1"/>
        <v>45164</v>
      </c>
      <c r="H12" s="9">
        <f ca="1"/>
        <v>45165</v>
      </c>
      <c r="I12" s="54"/>
    </row>
    <row r="13" spans="1:9" ht="55.9" customHeight="1" x14ac:dyDescent="0.3">
      <c r="B13" s="59"/>
      <c r="C13" s="12"/>
      <c r="D13" s="12"/>
      <c r="E13" s="12"/>
      <c r="F13" s="12"/>
      <c r="G13" s="12"/>
      <c r="H13" s="12"/>
      <c r="I13" s="54"/>
    </row>
    <row r="14" spans="1:9" ht="16.5" customHeight="1" x14ac:dyDescent="0.3">
      <c r="B14" s="47">
        <f t="array" aca="1" ref="B14:H14" ca="1">Days+29+DATE(Calendar1Year,Calendar1MonthOption,1)-WEEKDAY(DATE(Calendar1Year,Calendar1MonthOption,1),WeekdayOption)</f>
        <v>45166</v>
      </c>
      <c r="C14" s="48">
        <f ca="1"/>
        <v>45167</v>
      </c>
      <c r="D14" s="48">
        <f ca="1"/>
        <v>45168</v>
      </c>
      <c r="E14" s="48">
        <f ca="1"/>
        <v>45169</v>
      </c>
      <c r="F14" s="48">
        <f ca="1"/>
        <v>45170</v>
      </c>
      <c r="G14" s="48">
        <f ca="1"/>
        <v>45171</v>
      </c>
      <c r="H14" s="9">
        <f ca="1"/>
        <v>45172</v>
      </c>
      <c r="I14" s="55"/>
    </row>
    <row r="15" spans="1:9" ht="57" customHeight="1" x14ac:dyDescent="0.3">
      <c r="B15" s="60"/>
      <c r="C15" s="35"/>
      <c r="D15" s="35"/>
      <c r="E15" s="35"/>
      <c r="F15" s="31"/>
      <c r="G15" s="31"/>
      <c r="H15" s="11"/>
      <c r="I15" s="54"/>
    </row>
    <row r="16" spans="1:9" x14ac:dyDescent="0.3">
      <c r="B16" s="61" t="s">
        <v>9</v>
      </c>
      <c r="C16" s="38"/>
      <c r="D16" s="37" t="s">
        <v>10</v>
      </c>
      <c r="E16" s="38"/>
      <c r="F16" s="37" t="s">
        <v>11</v>
      </c>
      <c r="G16" s="38"/>
      <c r="H16" s="37" t="s">
        <v>12</v>
      </c>
      <c r="I16" s="62"/>
    </row>
    <row r="17" spans="1:9" ht="57" customHeight="1" thickBot="1" x14ac:dyDescent="0.35">
      <c r="B17" s="63" t="s">
        <v>14</v>
      </c>
      <c r="C17" s="64"/>
      <c r="D17" s="65" t="s">
        <v>14</v>
      </c>
      <c r="E17" s="64"/>
      <c r="F17" s="65" t="s">
        <v>14</v>
      </c>
      <c r="G17" s="64"/>
      <c r="H17" s="65" t="s">
        <v>14</v>
      </c>
      <c r="I17" s="66"/>
    </row>
    <row r="18" spans="1:9" ht="45.6" customHeight="1" thickBot="1" x14ac:dyDescent="0.35">
      <c r="B18" s="14"/>
    </row>
    <row r="19" spans="1:9" ht="54" customHeight="1" thickBot="1" x14ac:dyDescent="0.75">
      <c r="A19" s="1"/>
      <c r="B19" s="39">
        <f ca="1">YEAR(DATE(Calendar1Year,Calendar1MonthOption+1,1))</f>
        <v>2023</v>
      </c>
      <c r="C19" s="18" t="str">
        <f ca="1">TEXT(DATE(Calendar1Year,Calendar1MonthOption+1,1),"mmmm")</f>
        <v>September</v>
      </c>
      <c r="D19" s="19"/>
      <c r="E19" s="19"/>
      <c r="F19" s="19"/>
      <c r="G19" s="25" t="s">
        <v>6</v>
      </c>
      <c r="H19" s="25" t="s">
        <v>7</v>
      </c>
      <c r="I19" s="42"/>
    </row>
    <row r="20" spans="1:9" ht="14.25" customHeight="1" x14ac:dyDescent="0.3">
      <c r="A20" s="2"/>
      <c r="B20" s="43" t="str">
        <f ca="1">UPPER(TEXT(B21,"dddd"))</f>
        <v>MONDAY</v>
      </c>
      <c r="C20" s="44" t="str">
        <f t="shared" ref="C20:H20" ca="1" si="1">UPPER(TEXT(C21,"dddd"))</f>
        <v>TUESDAY</v>
      </c>
      <c r="D20" s="45" t="str">
        <f t="shared" ca="1" si="1"/>
        <v>WEDNESDAY</v>
      </c>
      <c r="E20" s="44" t="str">
        <f t="shared" ca="1" si="1"/>
        <v>THURSDAY</v>
      </c>
      <c r="F20" s="45" t="str">
        <f t="shared" ca="1" si="1"/>
        <v>FRIDAY</v>
      </c>
      <c r="G20" s="44" t="str">
        <f t="shared" ca="1" si="1"/>
        <v>SATURDAY</v>
      </c>
      <c r="H20" s="24" t="str">
        <f t="shared" ca="1" si="1"/>
        <v>SUNDAY</v>
      </c>
      <c r="I20" s="46" t="s">
        <v>13</v>
      </c>
    </row>
    <row r="21" spans="1:9" ht="16.5" customHeight="1" x14ac:dyDescent="0.3">
      <c r="B21" s="47">
        <f t="array" aca="1" ref="B21:H21" ca="1">Days+1+DATE(Calendar2Year,Calendar2MonthOption,1)-WEEKDAY(DATE(Calendar2Year,Calendar2MonthOption,1),WeekdayOption)</f>
        <v>45166</v>
      </c>
      <c r="C21" s="48">
        <f ca="1"/>
        <v>45167</v>
      </c>
      <c r="D21" s="48">
        <f ca="1"/>
        <v>45168</v>
      </c>
      <c r="E21" s="48">
        <f ca="1"/>
        <v>45169</v>
      </c>
      <c r="F21" s="48">
        <f ca="1"/>
        <v>45170</v>
      </c>
      <c r="G21" s="48">
        <f ca="1"/>
        <v>45171</v>
      </c>
      <c r="H21" s="3">
        <f ca="1"/>
        <v>45172</v>
      </c>
      <c r="I21" s="49"/>
    </row>
    <row r="22" spans="1:9" ht="56.25" customHeight="1" x14ac:dyDescent="0.3">
      <c r="B22" s="50"/>
      <c r="C22" s="14"/>
      <c r="D22" s="67"/>
      <c r="E22" s="14"/>
      <c r="F22" s="57"/>
      <c r="G22" s="58"/>
      <c r="H22" s="21"/>
      <c r="I22" s="52"/>
    </row>
    <row r="23" spans="1:9" ht="16.5" customHeight="1" x14ac:dyDescent="0.3">
      <c r="B23" s="47">
        <f t="array" aca="1" ref="B23:H23" ca="1">Days+8+DATE(Calendar2Year,Calendar2MonthOption,1)-WEEKDAY(DATE(Calendar2Year,Calendar2MonthOption,1),WeekdayOption)</f>
        <v>45173</v>
      </c>
      <c r="C23" s="48">
        <f ca="1"/>
        <v>45174</v>
      </c>
      <c r="D23" s="48">
        <f ca="1"/>
        <v>45175</v>
      </c>
      <c r="E23" s="48">
        <f ca="1"/>
        <v>45176</v>
      </c>
      <c r="F23" s="48">
        <f ca="1"/>
        <v>45177</v>
      </c>
      <c r="G23" s="48">
        <f ca="1"/>
        <v>45178</v>
      </c>
      <c r="H23" s="6">
        <f ca="1"/>
        <v>45179</v>
      </c>
      <c r="I23" s="46" t="s">
        <v>8</v>
      </c>
    </row>
    <row r="24" spans="1:9" ht="56.25" customHeight="1" x14ac:dyDescent="0.3">
      <c r="B24" s="59"/>
      <c r="C24" s="58"/>
      <c r="D24" s="58"/>
      <c r="E24" s="58"/>
      <c r="F24" s="58"/>
      <c r="G24" s="68" t="s">
        <v>2</v>
      </c>
      <c r="H24" s="36"/>
      <c r="I24" s="54"/>
    </row>
    <row r="25" spans="1:9" ht="16.5" customHeight="1" x14ac:dyDescent="0.3">
      <c r="B25" s="47">
        <f t="array" aca="1" ref="B25:H25" ca="1">Days+15+DATE(Calendar2Year,Calendar2MonthOption,1)-WEEKDAY(DATE(Calendar2Year,Calendar2MonthOption,1),WeekdayOption)</f>
        <v>45180</v>
      </c>
      <c r="C25" s="48">
        <f ca="1"/>
        <v>45181</v>
      </c>
      <c r="D25" s="48">
        <f ca="1"/>
        <v>45182</v>
      </c>
      <c r="E25" s="48">
        <f ca="1"/>
        <v>45183</v>
      </c>
      <c r="F25" s="48">
        <f ca="1"/>
        <v>45184</v>
      </c>
      <c r="G25" s="48">
        <f ca="1"/>
        <v>45185</v>
      </c>
      <c r="H25" s="6">
        <f ca="1"/>
        <v>45186</v>
      </c>
      <c r="I25" s="55"/>
    </row>
    <row r="26" spans="1:9" ht="56.25" customHeight="1" x14ac:dyDescent="0.3">
      <c r="B26" s="69"/>
      <c r="C26" s="68"/>
      <c r="D26" s="68"/>
      <c r="E26" s="68"/>
      <c r="F26" s="68"/>
      <c r="G26" s="68"/>
      <c r="H26" s="68"/>
      <c r="I26" s="54"/>
    </row>
    <row r="27" spans="1:9" ht="16.5" customHeight="1" x14ac:dyDescent="0.3">
      <c r="B27" s="47">
        <f t="array" aca="1" ref="B27:H27" ca="1">Days+22+DATE(Calendar2Year,Calendar2MonthOption,1)-WEEKDAY(DATE(Calendar2Year,Calendar2MonthOption,1),WeekdayOption)</f>
        <v>45187</v>
      </c>
      <c r="C27" s="48">
        <f ca="1"/>
        <v>45188</v>
      </c>
      <c r="D27" s="48">
        <f ca="1"/>
        <v>45189</v>
      </c>
      <c r="E27" s="48">
        <f ca="1"/>
        <v>45190</v>
      </c>
      <c r="F27" s="48">
        <f ca="1"/>
        <v>45191</v>
      </c>
      <c r="G27" s="48">
        <f ca="1"/>
        <v>45192</v>
      </c>
      <c r="H27" s="6">
        <f ca="1"/>
        <v>45193</v>
      </c>
      <c r="I27" s="54"/>
    </row>
    <row r="28" spans="1:9" ht="56.25" customHeight="1" x14ac:dyDescent="0.3">
      <c r="B28" s="69"/>
      <c r="C28" s="68"/>
      <c r="D28" s="68"/>
      <c r="E28" s="68"/>
      <c r="F28" s="68"/>
      <c r="G28" s="68"/>
      <c r="H28" s="68"/>
      <c r="I28" s="54"/>
    </row>
    <row r="29" spans="1:9" ht="16.5" customHeight="1" x14ac:dyDescent="0.3">
      <c r="B29" s="47">
        <f t="array" aca="1" ref="B29:H29" ca="1">Days+29+DATE(Calendar2Year,Calendar2MonthOption,1)-WEEKDAY(DATE(Calendar2Year,Calendar2MonthOption,1),WeekdayOption)</f>
        <v>45194</v>
      </c>
      <c r="C29" s="48">
        <f ca="1"/>
        <v>45195</v>
      </c>
      <c r="D29" s="48">
        <f ca="1"/>
        <v>45196</v>
      </c>
      <c r="E29" s="48">
        <f ca="1"/>
        <v>45197</v>
      </c>
      <c r="F29" s="48">
        <f ca="1"/>
        <v>45198</v>
      </c>
      <c r="G29" s="48">
        <f ca="1"/>
        <v>45199</v>
      </c>
      <c r="H29" s="6">
        <f ca="1"/>
        <v>45200</v>
      </c>
      <c r="I29" s="55"/>
    </row>
    <row r="30" spans="1:9" ht="57" customHeight="1" x14ac:dyDescent="0.3">
      <c r="B30" s="69"/>
      <c r="C30" s="68"/>
      <c r="D30" s="68"/>
      <c r="E30" s="68"/>
      <c r="F30" s="68"/>
      <c r="G30" s="70" t="s">
        <v>23</v>
      </c>
      <c r="H30" s="71"/>
      <c r="I30" s="54"/>
    </row>
    <row r="31" spans="1:9" x14ac:dyDescent="0.3">
      <c r="B31" s="61" t="s">
        <v>9</v>
      </c>
      <c r="C31" s="38"/>
      <c r="D31" s="37" t="s">
        <v>10</v>
      </c>
      <c r="E31" s="38"/>
      <c r="F31" s="37" t="s">
        <v>11</v>
      </c>
      <c r="G31" s="38"/>
      <c r="H31" s="37" t="s">
        <v>12</v>
      </c>
      <c r="I31" s="62"/>
    </row>
    <row r="32" spans="1:9" ht="57" customHeight="1" thickBot="1" x14ac:dyDescent="0.35">
      <c r="B32" s="63" t="s">
        <v>14</v>
      </c>
      <c r="C32" s="64"/>
      <c r="D32" s="65" t="s">
        <v>14</v>
      </c>
      <c r="E32" s="64"/>
      <c r="F32" s="65" t="s">
        <v>14</v>
      </c>
      <c r="G32" s="64"/>
      <c r="H32" s="65" t="s">
        <v>14</v>
      </c>
      <c r="I32" s="66"/>
    </row>
    <row r="33" spans="1:20" ht="45.6" customHeight="1" thickBot="1" x14ac:dyDescent="0.35">
      <c r="T33" s="26"/>
    </row>
    <row r="34" spans="1:20" ht="54" customHeight="1" thickBot="1" x14ac:dyDescent="0.75">
      <c r="A34" s="1"/>
      <c r="B34" s="39">
        <f ca="1">YEAR(DATE(Calendar2Year,Calendar2MonthOption+1,1))</f>
        <v>2023</v>
      </c>
      <c r="C34" s="18" t="str">
        <f ca="1">TEXT(DATE(Calendar2Year,Calendar2MonthOption+1,1),"mmmm")</f>
        <v>October</v>
      </c>
      <c r="D34" s="19"/>
      <c r="E34" s="19"/>
      <c r="F34" s="19"/>
      <c r="G34" s="25" t="s">
        <v>6</v>
      </c>
      <c r="H34" s="25" t="s">
        <v>7</v>
      </c>
      <c r="I34" s="42"/>
    </row>
    <row r="35" spans="1:20" ht="14.25" customHeight="1" x14ac:dyDescent="0.3">
      <c r="A35" s="2"/>
      <c r="B35" s="43" t="str">
        <f ca="1">UPPER(TEXT(B36,"dddd"))</f>
        <v>MONDAY</v>
      </c>
      <c r="C35" s="44" t="str">
        <f t="shared" ref="C35" ca="1" si="2">UPPER(TEXT(C36,"dddd"))</f>
        <v>TUESDAY</v>
      </c>
      <c r="D35" s="45" t="str">
        <f t="shared" ref="D35" ca="1" si="3">UPPER(TEXT(D36,"dddd"))</f>
        <v>WEDNESDAY</v>
      </c>
      <c r="E35" s="44" t="str">
        <f t="shared" ref="E35" ca="1" si="4">UPPER(TEXT(E36,"dddd"))</f>
        <v>THURSDAY</v>
      </c>
      <c r="F35" s="45" t="str">
        <f t="shared" ref="F35" ca="1" si="5">UPPER(TEXT(F36,"dddd"))</f>
        <v>FRIDAY</v>
      </c>
      <c r="G35" s="44" t="str">
        <f t="shared" ref="G35" ca="1" si="6">UPPER(TEXT(G36,"dddd"))</f>
        <v>SATURDAY</v>
      </c>
      <c r="H35" s="45" t="str">
        <f t="shared" ref="H35" ca="1" si="7">UPPER(TEXT(H36,"dddd"))</f>
        <v>SUNDAY</v>
      </c>
      <c r="I35" s="46" t="s">
        <v>13</v>
      </c>
    </row>
    <row r="36" spans="1:20" ht="16.5" customHeight="1" x14ac:dyDescent="0.3">
      <c r="B36" s="47">
        <f t="array" aca="1" ref="B36:H36" ca="1">Days+1+DATE(Calendar3Year,Calendar3MonthOption,1)-WEEKDAY(DATE(Calendar3Year,Calendar3MonthOption,1),WeekdayOption)</f>
        <v>45194</v>
      </c>
      <c r="C36" s="48">
        <f ca="1"/>
        <v>45195</v>
      </c>
      <c r="D36" s="48">
        <f ca="1"/>
        <v>45196</v>
      </c>
      <c r="E36" s="48">
        <f ca="1"/>
        <v>45197</v>
      </c>
      <c r="F36" s="48">
        <f ca="1"/>
        <v>45198</v>
      </c>
      <c r="G36" s="48">
        <f ca="1"/>
        <v>45199</v>
      </c>
      <c r="H36" s="6">
        <f ca="1"/>
        <v>45200</v>
      </c>
      <c r="I36" s="49"/>
    </row>
    <row r="37" spans="1:20" ht="56.25" customHeight="1" x14ac:dyDescent="0.3">
      <c r="B37" s="72"/>
      <c r="C37" s="67"/>
      <c r="D37" s="67"/>
      <c r="E37" s="67"/>
      <c r="F37" s="67"/>
      <c r="G37" s="14"/>
      <c r="H37" s="70"/>
      <c r="I37" s="52"/>
    </row>
    <row r="38" spans="1:20" ht="16.5" customHeight="1" x14ac:dyDescent="0.3">
      <c r="B38" s="47">
        <f t="array" aca="1" ref="B38:H38" ca="1">Days+8+DATE(Calendar3Year,Calendar3MonthOption,1)-WEEKDAY(DATE(Calendar3Year,Calendar3MonthOption,1),WeekdayOption)</f>
        <v>45201</v>
      </c>
      <c r="C38" s="48">
        <f ca="1"/>
        <v>45202</v>
      </c>
      <c r="D38" s="48">
        <f ca="1"/>
        <v>45203</v>
      </c>
      <c r="E38" s="48">
        <f ca="1"/>
        <v>45204</v>
      </c>
      <c r="F38" s="48">
        <f ca="1"/>
        <v>45205</v>
      </c>
      <c r="G38" s="48">
        <f ca="1"/>
        <v>45206</v>
      </c>
      <c r="H38" s="6">
        <f ca="1"/>
        <v>45207</v>
      </c>
      <c r="I38" s="46" t="s">
        <v>8</v>
      </c>
    </row>
    <row r="39" spans="1:20" ht="56.25" customHeight="1" x14ac:dyDescent="0.3">
      <c r="B39" s="73"/>
      <c r="C39" s="71"/>
      <c r="D39" s="71"/>
      <c r="E39" s="71"/>
      <c r="F39" s="74" t="s">
        <v>24</v>
      </c>
      <c r="G39" s="58"/>
      <c r="H39" s="7"/>
      <c r="I39" s="54"/>
    </row>
    <row r="40" spans="1:20" ht="16.5" customHeight="1" x14ac:dyDescent="0.3">
      <c r="B40" s="47">
        <f t="array" aca="1" ref="B40:H40" ca="1">Days+15+DATE(Calendar3Year,Calendar3MonthOption,1)-WEEKDAY(DATE(Calendar3Year,Calendar3MonthOption,1),WeekdayOption)</f>
        <v>45208</v>
      </c>
      <c r="C40" s="48">
        <f ca="1"/>
        <v>45209</v>
      </c>
      <c r="D40" s="48">
        <f ca="1"/>
        <v>45210</v>
      </c>
      <c r="E40" s="48">
        <f ca="1"/>
        <v>45211</v>
      </c>
      <c r="F40" s="48">
        <f ca="1"/>
        <v>45212</v>
      </c>
      <c r="G40" s="48">
        <f ca="1"/>
        <v>45213</v>
      </c>
      <c r="H40" s="6">
        <f ca="1"/>
        <v>45214</v>
      </c>
      <c r="I40" s="55"/>
    </row>
    <row r="41" spans="1:20" ht="56.25" customHeight="1" x14ac:dyDescent="0.3">
      <c r="B41" s="75" t="s">
        <v>16</v>
      </c>
      <c r="C41" s="76"/>
      <c r="D41" s="76"/>
      <c r="E41" s="77"/>
      <c r="F41" s="77"/>
      <c r="G41" s="77"/>
      <c r="H41" s="76"/>
      <c r="I41" s="54"/>
    </row>
    <row r="42" spans="1:20" ht="16.5" customHeight="1" x14ac:dyDescent="0.3">
      <c r="B42" s="47">
        <f t="array" aca="1" ref="B42:H42" ca="1">Days+22+DATE(Calendar3Year,Calendar3MonthOption,1)-WEEKDAY(DATE(Calendar3Year,Calendar3MonthOption,1),WeekdayOption)</f>
        <v>45215</v>
      </c>
      <c r="C42" s="48">
        <f ca="1"/>
        <v>45216</v>
      </c>
      <c r="D42" s="48">
        <f ca="1"/>
        <v>45217</v>
      </c>
      <c r="E42" s="48">
        <f ca="1"/>
        <v>45218</v>
      </c>
      <c r="F42" s="48">
        <f ca="1"/>
        <v>45219</v>
      </c>
      <c r="G42" s="48">
        <f ca="1"/>
        <v>45220</v>
      </c>
      <c r="H42" s="6">
        <f ca="1"/>
        <v>45221</v>
      </c>
      <c r="I42" s="54"/>
    </row>
    <row r="43" spans="1:20" ht="72" customHeight="1" x14ac:dyDescent="0.3">
      <c r="B43" s="78"/>
      <c r="C43" s="76"/>
      <c r="D43" s="76"/>
      <c r="E43" s="76"/>
      <c r="F43" s="76"/>
      <c r="G43" s="76"/>
      <c r="H43" s="76"/>
      <c r="I43" s="54"/>
    </row>
    <row r="44" spans="1:20" ht="16.5" customHeight="1" x14ac:dyDescent="0.3">
      <c r="B44" s="47">
        <f t="array" aca="1" ref="B44:H44" ca="1">Days+29+DATE(Calendar3Year,Calendar3MonthOption,1)-WEEKDAY(DATE(Calendar3Year,Calendar3MonthOption,1),WeekdayOption)</f>
        <v>45222</v>
      </c>
      <c r="C44" s="48">
        <f ca="1"/>
        <v>45223</v>
      </c>
      <c r="D44" s="48">
        <f ca="1"/>
        <v>45224</v>
      </c>
      <c r="E44" s="48">
        <f ca="1"/>
        <v>45225</v>
      </c>
      <c r="F44" s="48">
        <f ca="1"/>
        <v>45226</v>
      </c>
      <c r="G44" s="48">
        <f ca="1"/>
        <v>45227</v>
      </c>
      <c r="H44" s="6">
        <f ca="1"/>
        <v>45228</v>
      </c>
      <c r="I44" s="55"/>
    </row>
    <row r="45" spans="1:20" ht="78.599999999999994" customHeight="1" x14ac:dyDescent="0.3">
      <c r="B45" s="78"/>
      <c r="C45" s="76"/>
      <c r="D45" s="76"/>
      <c r="E45" s="76"/>
      <c r="F45" s="76"/>
      <c r="G45" s="76"/>
      <c r="H45" s="76"/>
      <c r="I45" s="54"/>
    </row>
    <row r="46" spans="1:20" x14ac:dyDescent="0.3">
      <c r="B46" s="61" t="s">
        <v>9</v>
      </c>
      <c r="C46" s="38"/>
      <c r="D46" s="37" t="s">
        <v>10</v>
      </c>
      <c r="E46" s="38"/>
      <c r="F46" s="37" t="s">
        <v>11</v>
      </c>
      <c r="G46" s="38"/>
      <c r="H46" s="37" t="s">
        <v>12</v>
      </c>
      <c r="I46" s="62"/>
    </row>
    <row r="47" spans="1:20" ht="57" customHeight="1" thickBot="1" x14ac:dyDescent="0.35">
      <c r="B47" s="63" t="s">
        <v>14</v>
      </c>
      <c r="C47" s="64"/>
      <c r="D47" s="65" t="s">
        <v>14</v>
      </c>
      <c r="E47" s="64"/>
      <c r="F47" s="65" t="s">
        <v>14</v>
      </c>
      <c r="G47" s="64"/>
      <c r="H47" s="65" t="s">
        <v>14</v>
      </c>
      <c r="I47" s="66"/>
    </row>
    <row r="48" spans="1:20" ht="36.6" customHeight="1" thickBot="1" x14ac:dyDescent="0.35"/>
    <row r="49" spans="1:9" ht="54" customHeight="1" thickBot="1" x14ac:dyDescent="0.75">
      <c r="A49" s="1"/>
      <c r="B49" s="39">
        <f ca="1">YEAR(DATE(Calendar3Year,Calendar3MonthOption+1,1))</f>
        <v>2023</v>
      </c>
      <c r="C49" s="18" t="str">
        <f ca="1">TEXT(DATE(Calendar3Year,Calendar3MonthOption+1,1),"mmmm")</f>
        <v>November</v>
      </c>
      <c r="D49" s="19"/>
      <c r="E49" s="19"/>
      <c r="F49" s="19"/>
      <c r="G49" s="25" t="s">
        <v>6</v>
      </c>
      <c r="H49" s="25" t="s">
        <v>7</v>
      </c>
      <c r="I49" s="42"/>
    </row>
    <row r="50" spans="1:9" ht="14.25" customHeight="1" x14ac:dyDescent="0.3">
      <c r="A50" s="2"/>
      <c r="B50" s="43" t="str">
        <f ca="1">UPPER(TEXT(B51,"dddd"))</f>
        <v>MONDAY</v>
      </c>
      <c r="C50" s="44" t="str">
        <f t="shared" ref="C50" ca="1" si="8">UPPER(TEXT(C51,"dddd"))</f>
        <v>TUESDAY</v>
      </c>
      <c r="D50" s="45" t="str">
        <f t="shared" ref="D50" ca="1" si="9">UPPER(TEXT(D51,"dddd"))</f>
        <v>WEDNESDAY</v>
      </c>
      <c r="E50" s="44" t="str">
        <f t="shared" ref="E50" ca="1" si="10">UPPER(TEXT(E51,"dddd"))</f>
        <v>THURSDAY</v>
      </c>
      <c r="F50" s="45" t="str">
        <f t="shared" ref="F50" ca="1" si="11">UPPER(TEXT(F51,"dddd"))</f>
        <v>FRIDAY</v>
      </c>
      <c r="G50" s="44" t="str">
        <f t="shared" ref="G50" ca="1" si="12">UPPER(TEXT(G51,"dddd"))</f>
        <v>SATURDAY</v>
      </c>
      <c r="H50" s="45" t="str">
        <f t="shared" ref="H50" ca="1" si="13">UPPER(TEXT(H51,"dddd"))</f>
        <v>SUNDAY</v>
      </c>
      <c r="I50" s="46" t="s">
        <v>13</v>
      </c>
    </row>
    <row r="51" spans="1:9" ht="16.5" customHeight="1" x14ac:dyDescent="0.3">
      <c r="B51" s="79">
        <f t="array" aca="1" ref="B51:H51" ca="1">Days+1+DATE(Calendar4Year,Calendar4MonthOption,1)-WEEKDAY(DATE(Calendar4Year,Calendar4MonthOption,1),WeekdayOption)</f>
        <v>45229</v>
      </c>
      <c r="C51" s="80">
        <f ca="1"/>
        <v>45230</v>
      </c>
      <c r="D51" s="48">
        <f ca="1"/>
        <v>45231</v>
      </c>
      <c r="E51" s="48">
        <f ca="1"/>
        <v>45232</v>
      </c>
      <c r="F51" s="48">
        <f ca="1"/>
        <v>45233</v>
      </c>
      <c r="G51" s="48">
        <f ca="1"/>
        <v>45234</v>
      </c>
      <c r="H51" s="6">
        <f ca="1"/>
        <v>45235</v>
      </c>
      <c r="I51" s="49"/>
    </row>
    <row r="52" spans="1:9" ht="56.25" customHeight="1" x14ac:dyDescent="0.3">
      <c r="B52" s="78"/>
      <c r="C52" s="76"/>
      <c r="D52" s="77"/>
      <c r="E52" s="76"/>
      <c r="F52" s="76"/>
      <c r="G52" s="76"/>
      <c r="H52" s="76"/>
      <c r="I52" s="52"/>
    </row>
    <row r="53" spans="1:9" ht="16.5" customHeight="1" x14ac:dyDescent="0.3">
      <c r="B53" s="47">
        <f t="array" aca="1" ref="B53:H53" ca="1">Days+8+DATE(Calendar4Year,Calendar4MonthOption,1)-WEEKDAY(DATE(Calendar4Year,Calendar4MonthOption,1),WeekdayOption)</f>
        <v>45236</v>
      </c>
      <c r="C53" s="48">
        <f ca="1"/>
        <v>45237</v>
      </c>
      <c r="D53" s="48">
        <f ca="1"/>
        <v>45238</v>
      </c>
      <c r="E53" s="48">
        <f ca="1"/>
        <v>45239</v>
      </c>
      <c r="F53" s="48">
        <f ca="1"/>
        <v>45240</v>
      </c>
      <c r="G53" s="48">
        <f ca="1"/>
        <v>45241</v>
      </c>
      <c r="H53" s="6">
        <f ca="1"/>
        <v>45242</v>
      </c>
      <c r="I53" s="46" t="s">
        <v>8</v>
      </c>
    </row>
    <row r="54" spans="1:9" ht="56.25" customHeight="1" x14ac:dyDescent="0.3">
      <c r="B54" s="78"/>
      <c r="C54" s="76"/>
      <c r="D54" s="76"/>
      <c r="E54" s="76"/>
      <c r="F54" s="76"/>
      <c r="G54" s="76"/>
      <c r="H54" s="76"/>
      <c r="I54" s="54"/>
    </row>
    <row r="55" spans="1:9" ht="16.5" customHeight="1" x14ac:dyDescent="0.3">
      <c r="B55" s="47">
        <f t="array" aca="1" ref="B55:H55" ca="1">Days+15+DATE(Calendar4Year,Calendar4MonthOption,1)-WEEKDAY(DATE(Calendar4Year,Calendar4MonthOption,1),WeekdayOption)</f>
        <v>45243</v>
      </c>
      <c r="C55" s="48">
        <f ca="1"/>
        <v>45244</v>
      </c>
      <c r="D55" s="48">
        <f ca="1"/>
        <v>45245</v>
      </c>
      <c r="E55" s="48">
        <f ca="1"/>
        <v>45246</v>
      </c>
      <c r="F55" s="48">
        <f ca="1"/>
        <v>45247</v>
      </c>
      <c r="G55" s="48">
        <f ca="1"/>
        <v>45248</v>
      </c>
      <c r="H55" s="6">
        <f ca="1"/>
        <v>45249</v>
      </c>
      <c r="I55" s="55"/>
    </row>
    <row r="56" spans="1:9" ht="56.25" customHeight="1" x14ac:dyDescent="0.3">
      <c r="B56" s="78"/>
      <c r="C56" s="76"/>
      <c r="D56" s="76"/>
      <c r="E56" s="76"/>
      <c r="F56" s="76"/>
      <c r="G56" s="76"/>
      <c r="H56" s="76"/>
      <c r="I56" s="54"/>
    </row>
    <row r="57" spans="1:9" ht="16.5" customHeight="1" x14ac:dyDescent="0.3">
      <c r="B57" s="47">
        <f t="array" aca="1" ref="B57:H57" ca="1">Days+22+DATE(Calendar4Year,Calendar4MonthOption,1)-WEEKDAY(DATE(Calendar4Year,Calendar4MonthOption,1),WeekdayOption)</f>
        <v>45250</v>
      </c>
      <c r="C57" s="48">
        <f ca="1"/>
        <v>45251</v>
      </c>
      <c r="D57" s="48">
        <f ca="1"/>
        <v>45252</v>
      </c>
      <c r="E57" s="48">
        <f ca="1"/>
        <v>45253</v>
      </c>
      <c r="F57" s="48">
        <f ca="1"/>
        <v>45254</v>
      </c>
      <c r="G57" s="48">
        <f ca="1"/>
        <v>45255</v>
      </c>
      <c r="H57" s="6">
        <f ca="1"/>
        <v>45256</v>
      </c>
      <c r="I57" s="54"/>
    </row>
    <row r="58" spans="1:9" ht="56.25" customHeight="1" x14ac:dyDescent="0.3">
      <c r="B58" s="81" t="s">
        <v>15</v>
      </c>
      <c r="C58" s="82"/>
      <c r="D58" s="82"/>
      <c r="E58" s="82"/>
      <c r="F58" s="82"/>
      <c r="G58" s="82"/>
      <c r="H58" s="82"/>
      <c r="I58" s="54"/>
    </row>
    <row r="59" spans="1:9" ht="16.5" customHeight="1" x14ac:dyDescent="0.3">
      <c r="B59" s="83">
        <f t="array" aca="1" ref="B59:H59" ca="1">Days+29+DATE(Calendar4Year,Calendar4MonthOption,1)-WEEKDAY(DATE(Calendar4Year,Calendar4MonthOption,1),WeekdayOption)</f>
        <v>45257</v>
      </c>
      <c r="C59" s="32">
        <f ca="1"/>
        <v>45258</v>
      </c>
      <c r="D59" s="32">
        <f ca="1"/>
        <v>45259</v>
      </c>
      <c r="E59" s="32">
        <f ca="1"/>
        <v>45260</v>
      </c>
      <c r="F59" s="32">
        <f ca="1"/>
        <v>45261</v>
      </c>
      <c r="G59" s="32">
        <f ca="1"/>
        <v>45262</v>
      </c>
      <c r="H59" s="33">
        <f ca="1"/>
        <v>45263</v>
      </c>
      <c r="I59" s="55"/>
    </row>
    <row r="60" spans="1:9" ht="57" customHeight="1" x14ac:dyDescent="0.3">
      <c r="B60" s="75" t="s">
        <v>17</v>
      </c>
      <c r="C60" s="76"/>
      <c r="D60" s="76"/>
      <c r="E60" s="76"/>
      <c r="F60" s="67"/>
      <c r="G60" s="15"/>
      <c r="H60" s="16"/>
      <c r="I60" s="54"/>
    </row>
    <row r="61" spans="1:9" x14ac:dyDescent="0.3">
      <c r="B61" s="61" t="s">
        <v>9</v>
      </c>
      <c r="C61" s="38"/>
      <c r="D61" s="37" t="s">
        <v>10</v>
      </c>
      <c r="E61" s="38"/>
      <c r="F61" s="37" t="s">
        <v>11</v>
      </c>
      <c r="G61" s="38"/>
      <c r="H61" s="37" t="s">
        <v>12</v>
      </c>
      <c r="I61" s="62"/>
    </row>
    <row r="62" spans="1:9" ht="57" customHeight="1" thickBot="1" x14ac:dyDescent="0.35">
      <c r="B62" s="63" t="s">
        <v>14</v>
      </c>
      <c r="C62" s="64"/>
      <c r="D62" s="65" t="s">
        <v>14</v>
      </c>
      <c r="E62" s="64"/>
      <c r="F62" s="65" t="s">
        <v>14</v>
      </c>
      <c r="G62" s="64"/>
      <c r="H62" s="65" t="s">
        <v>14</v>
      </c>
      <c r="I62" s="66"/>
    </row>
    <row r="63" spans="1:9" ht="39.6" customHeight="1" thickBot="1" x14ac:dyDescent="0.35">
      <c r="B63" s="20"/>
      <c r="C63" s="20"/>
      <c r="D63" s="20"/>
      <c r="E63" s="20"/>
      <c r="F63" s="20"/>
      <c r="G63" s="20"/>
      <c r="H63" s="20"/>
      <c r="I63" s="20"/>
    </row>
    <row r="64" spans="1:9" ht="54" customHeight="1" thickBot="1" x14ac:dyDescent="0.75">
      <c r="A64" s="1"/>
      <c r="B64" s="39">
        <f ca="1">YEAR(DATE(Calendar4Year,Calendar4MonthOption+1,1))</f>
        <v>2023</v>
      </c>
      <c r="C64" s="18" t="str">
        <f ca="1">TEXT(DATE(Calendar4Year,Calendar4MonthOption+1,1),"mmmm")</f>
        <v>December</v>
      </c>
      <c r="D64" s="19"/>
      <c r="E64" s="19"/>
      <c r="F64" s="19"/>
      <c r="G64" s="25" t="s">
        <v>6</v>
      </c>
      <c r="H64" s="25" t="s">
        <v>7</v>
      </c>
      <c r="I64" s="42"/>
    </row>
    <row r="65" spans="1:9" ht="14.25" customHeight="1" x14ac:dyDescent="0.3">
      <c r="A65" s="2"/>
      <c r="B65" s="43" t="str">
        <f ca="1">UPPER(TEXT(B66,"dddd"))</f>
        <v>MONDAY</v>
      </c>
      <c r="C65" s="44" t="str">
        <f t="shared" ref="C65" ca="1" si="14">UPPER(TEXT(C66,"dddd"))</f>
        <v>TUESDAY</v>
      </c>
      <c r="D65" s="45" t="str">
        <f t="shared" ref="D65" ca="1" si="15">UPPER(TEXT(D66,"dddd"))</f>
        <v>WEDNESDAY</v>
      </c>
      <c r="E65" s="44" t="str">
        <f t="shared" ref="E65" ca="1" si="16">UPPER(TEXT(E66,"dddd"))</f>
        <v>THURSDAY</v>
      </c>
      <c r="F65" s="45" t="str">
        <f t="shared" ref="F65" ca="1" si="17">UPPER(TEXT(F66,"dddd"))</f>
        <v>FRIDAY</v>
      </c>
      <c r="G65" s="44" t="str">
        <f t="shared" ref="G65" ca="1" si="18">UPPER(TEXT(G66,"dddd"))</f>
        <v>SATURDAY</v>
      </c>
      <c r="H65" s="45" t="str">
        <f t="shared" ref="H65" ca="1" si="19">UPPER(TEXT(H66,"dddd"))</f>
        <v>SUNDAY</v>
      </c>
      <c r="I65" s="46" t="s">
        <v>13</v>
      </c>
    </row>
    <row r="66" spans="1:9" ht="16.5" customHeight="1" x14ac:dyDescent="0.3">
      <c r="B66" s="47">
        <f t="array" aca="1" ref="B66:H66" ca="1">Days+1+DATE(Calendar5Year,Calendar5MonthOption,1)-WEEKDAY(DATE(Calendar5Year,Calendar5MonthOption,1),WeekdayOption)</f>
        <v>45257</v>
      </c>
      <c r="C66" s="48">
        <f ca="1"/>
        <v>45258</v>
      </c>
      <c r="D66" s="48">
        <f ca="1"/>
        <v>45259</v>
      </c>
      <c r="E66" s="48">
        <f ca="1"/>
        <v>45260</v>
      </c>
      <c r="F66" s="48">
        <f ca="1"/>
        <v>45261</v>
      </c>
      <c r="G66" s="48">
        <f ca="1"/>
        <v>45262</v>
      </c>
      <c r="H66" s="6">
        <f ca="1"/>
        <v>45263</v>
      </c>
      <c r="I66" s="49"/>
    </row>
    <row r="67" spans="1:9" ht="56.25" customHeight="1" x14ac:dyDescent="0.3">
      <c r="B67" s="72"/>
      <c r="C67" s="67"/>
      <c r="D67" s="67"/>
      <c r="E67" s="14"/>
      <c r="F67" s="77"/>
      <c r="G67" s="76"/>
      <c r="H67" s="76"/>
      <c r="I67" s="52"/>
    </row>
    <row r="68" spans="1:9" ht="16.5" customHeight="1" x14ac:dyDescent="0.3">
      <c r="B68" s="47">
        <f t="array" aca="1" ref="B68:H68" ca="1">Days+8+DATE(Calendar5Year,Calendar5MonthOption,1)-WEEKDAY(DATE(Calendar5Year,Calendar5MonthOption,1),WeekdayOption)</f>
        <v>45264</v>
      </c>
      <c r="C68" s="48">
        <f ca="1"/>
        <v>45265</v>
      </c>
      <c r="D68" s="48">
        <f ca="1"/>
        <v>45266</v>
      </c>
      <c r="E68" s="48">
        <f ca="1"/>
        <v>45267</v>
      </c>
      <c r="F68" s="48">
        <f ca="1"/>
        <v>45268</v>
      </c>
      <c r="G68" s="48">
        <f ca="1"/>
        <v>45269</v>
      </c>
      <c r="H68" s="6">
        <f ca="1"/>
        <v>45270</v>
      </c>
      <c r="I68" s="46" t="s">
        <v>8</v>
      </c>
    </row>
    <row r="69" spans="1:9" ht="56.25" customHeight="1" x14ac:dyDescent="0.3">
      <c r="B69" s="78"/>
      <c r="C69" s="76"/>
      <c r="D69" s="76"/>
      <c r="E69" s="76"/>
      <c r="F69" s="76"/>
      <c r="G69" s="76"/>
      <c r="H69" s="76"/>
      <c r="I69" s="54"/>
    </row>
    <row r="70" spans="1:9" ht="16.5" customHeight="1" x14ac:dyDescent="0.3">
      <c r="B70" s="47">
        <f t="array" aca="1" ref="B70:H70" ca="1">Days+15+DATE(Calendar5Year,Calendar5MonthOption,1)-WEEKDAY(DATE(Calendar5Year,Calendar5MonthOption,1),WeekdayOption)</f>
        <v>45271</v>
      </c>
      <c r="C70" s="48">
        <f ca="1"/>
        <v>45272</v>
      </c>
      <c r="D70" s="48">
        <f ca="1"/>
        <v>45273</v>
      </c>
      <c r="E70" s="48">
        <f ca="1"/>
        <v>45274</v>
      </c>
      <c r="F70" s="48">
        <f ca="1"/>
        <v>45275</v>
      </c>
      <c r="G70" s="48">
        <f ca="1"/>
        <v>45276</v>
      </c>
      <c r="H70" s="6">
        <f ca="1"/>
        <v>45277</v>
      </c>
      <c r="I70" s="55"/>
    </row>
    <row r="71" spans="1:9" ht="56.25" customHeight="1" x14ac:dyDescent="0.3">
      <c r="B71" s="78"/>
      <c r="C71" s="76"/>
      <c r="D71" s="76"/>
      <c r="E71" s="76"/>
      <c r="F71" s="76"/>
      <c r="G71" s="76"/>
      <c r="H71" s="76"/>
      <c r="I71" s="54"/>
    </row>
    <row r="72" spans="1:9" ht="16.5" customHeight="1" x14ac:dyDescent="0.3">
      <c r="B72" s="47">
        <f t="array" aca="1" ref="B72:H72" ca="1">Days+22+DATE(Calendar5Year,Calendar5MonthOption,1)-WEEKDAY(DATE(Calendar5Year,Calendar5MonthOption,1),WeekdayOption)</f>
        <v>45278</v>
      </c>
      <c r="C72" s="48">
        <f ca="1"/>
        <v>45279</v>
      </c>
      <c r="D72" s="48">
        <f ca="1"/>
        <v>45280</v>
      </c>
      <c r="E72" s="48">
        <f ca="1"/>
        <v>45281</v>
      </c>
      <c r="F72" s="48">
        <f ca="1"/>
        <v>45282</v>
      </c>
      <c r="G72" s="48">
        <f ca="1"/>
        <v>45283</v>
      </c>
      <c r="H72" s="6">
        <f ca="1"/>
        <v>45284</v>
      </c>
      <c r="I72" s="54"/>
    </row>
    <row r="73" spans="1:9" ht="56.25" customHeight="1" x14ac:dyDescent="0.3">
      <c r="B73" s="78"/>
      <c r="C73" s="76"/>
      <c r="D73" s="76"/>
      <c r="E73" s="76"/>
      <c r="F73" s="76"/>
      <c r="G73" s="84" t="s">
        <v>18</v>
      </c>
      <c r="H73" s="84"/>
      <c r="I73" s="54"/>
    </row>
    <row r="74" spans="1:9" ht="16.5" customHeight="1" x14ac:dyDescent="0.3">
      <c r="B74" s="47">
        <f t="array" aca="1" ref="B74:H74" ca="1">Days+29+DATE(Calendar5Year,Calendar5MonthOption,1)-WEEKDAY(DATE(Calendar5Year,Calendar5MonthOption,1),WeekdayOption)</f>
        <v>45285</v>
      </c>
      <c r="C74" s="48">
        <f ca="1"/>
        <v>45286</v>
      </c>
      <c r="D74" s="48">
        <f ca="1"/>
        <v>45287</v>
      </c>
      <c r="E74" s="48">
        <f ca="1"/>
        <v>45288</v>
      </c>
      <c r="F74" s="48">
        <f ca="1"/>
        <v>45289</v>
      </c>
      <c r="G74" s="48">
        <f ca="1"/>
        <v>45290</v>
      </c>
      <c r="H74" s="6">
        <f ca="1"/>
        <v>45291</v>
      </c>
      <c r="I74" s="55"/>
    </row>
    <row r="75" spans="1:9" ht="57" customHeight="1" x14ac:dyDescent="0.3">
      <c r="B75" s="81"/>
      <c r="C75" s="84"/>
      <c r="D75" s="84"/>
      <c r="E75" s="84"/>
      <c r="F75" s="84"/>
      <c r="G75" s="84"/>
      <c r="H75" s="84"/>
      <c r="I75" s="54"/>
    </row>
    <row r="76" spans="1:9" x14ac:dyDescent="0.3">
      <c r="B76" s="61" t="s">
        <v>9</v>
      </c>
      <c r="C76" s="38"/>
      <c r="D76" s="37" t="s">
        <v>10</v>
      </c>
      <c r="E76" s="38"/>
      <c r="F76" s="37" t="s">
        <v>11</v>
      </c>
      <c r="G76" s="38"/>
      <c r="H76" s="37" t="s">
        <v>12</v>
      </c>
      <c r="I76" s="62"/>
    </row>
    <row r="77" spans="1:9" ht="57" customHeight="1" thickBot="1" x14ac:dyDescent="0.35">
      <c r="B77" s="63" t="s">
        <v>14</v>
      </c>
      <c r="C77" s="64"/>
      <c r="D77" s="65" t="s">
        <v>14</v>
      </c>
      <c r="E77" s="64"/>
      <c r="F77" s="65" t="s">
        <v>14</v>
      </c>
      <c r="G77" s="64"/>
      <c r="H77" s="65" t="s">
        <v>14</v>
      </c>
      <c r="I77" s="66"/>
    </row>
    <row r="78" spans="1:9" ht="39" customHeight="1" thickBot="1" x14ac:dyDescent="0.35">
      <c r="B78" s="20"/>
      <c r="C78" s="20"/>
      <c r="D78" s="20"/>
      <c r="E78" s="20"/>
      <c r="F78" s="20"/>
      <c r="G78" s="20"/>
      <c r="H78" s="20"/>
      <c r="I78" s="20"/>
    </row>
    <row r="79" spans="1:9" ht="54" customHeight="1" thickBot="1" x14ac:dyDescent="0.75">
      <c r="A79" s="1"/>
      <c r="B79" s="39">
        <f ca="1">YEAR(DATE(Calendar5Year,Calendar5MonthOption+1,1))</f>
        <v>2024</v>
      </c>
      <c r="C79" s="18" t="str">
        <f ca="1">TEXT(DATE(Calendar5Year,Calendar5MonthOption+1,1),"mmmm")</f>
        <v>January</v>
      </c>
      <c r="D79" s="19"/>
      <c r="E79" s="19"/>
      <c r="F79" s="19"/>
      <c r="G79" s="25" t="s">
        <v>6</v>
      </c>
      <c r="H79" s="25" t="s">
        <v>7</v>
      </c>
      <c r="I79" s="42"/>
    </row>
    <row r="80" spans="1:9" ht="14.25" customHeight="1" x14ac:dyDescent="0.3">
      <c r="A80" s="2"/>
      <c r="B80" s="43" t="str">
        <f ca="1">UPPER(TEXT(B81,"dddd"))</f>
        <v>MONDAY</v>
      </c>
      <c r="C80" s="44" t="str">
        <f t="shared" ref="C80" ca="1" si="20">UPPER(TEXT(C81,"dddd"))</f>
        <v>TUESDAY</v>
      </c>
      <c r="D80" s="45" t="str">
        <f t="shared" ref="D80" ca="1" si="21">UPPER(TEXT(D81,"dddd"))</f>
        <v>WEDNESDAY</v>
      </c>
      <c r="E80" s="44" t="str">
        <f t="shared" ref="E80" ca="1" si="22">UPPER(TEXT(E81,"dddd"))</f>
        <v>THURSDAY</v>
      </c>
      <c r="F80" s="45" t="str">
        <f t="shared" ref="F80" ca="1" si="23">UPPER(TEXT(F81,"dddd"))</f>
        <v>FRIDAY</v>
      </c>
      <c r="G80" s="44" t="str">
        <f t="shared" ref="G80" ca="1" si="24">UPPER(TEXT(G81,"dddd"))</f>
        <v>SATURDAY</v>
      </c>
      <c r="H80" s="45" t="str">
        <f t="shared" ref="H80" ca="1" si="25">UPPER(TEXT(H81,"dddd"))</f>
        <v>SUNDAY</v>
      </c>
      <c r="I80" s="46" t="s">
        <v>13</v>
      </c>
    </row>
    <row r="81" spans="1:9" ht="16.5" customHeight="1" x14ac:dyDescent="0.3">
      <c r="B81" s="47">
        <f t="array" aca="1" ref="B81:H81" ca="1">Days+1+DATE(Calendar6Year,Calendar6MonthOption,1)-WEEKDAY(DATE(Calendar6Year,Calendar6MonthOption,1),WeekdayOption)</f>
        <v>45292</v>
      </c>
      <c r="C81" s="48">
        <f ca="1"/>
        <v>45293</v>
      </c>
      <c r="D81" s="48">
        <f ca="1"/>
        <v>45294</v>
      </c>
      <c r="E81" s="48">
        <f ca="1"/>
        <v>45295</v>
      </c>
      <c r="F81" s="48">
        <f ca="1"/>
        <v>45296</v>
      </c>
      <c r="G81" s="48">
        <f ca="1"/>
        <v>45297</v>
      </c>
      <c r="H81" s="6">
        <f ca="1"/>
        <v>45298</v>
      </c>
      <c r="I81" s="49"/>
    </row>
    <row r="82" spans="1:9" ht="56.25" customHeight="1" x14ac:dyDescent="0.3">
      <c r="B82" s="75" t="s">
        <v>19</v>
      </c>
      <c r="C82" s="77"/>
      <c r="D82" s="77"/>
      <c r="E82" s="77"/>
      <c r="F82" s="76"/>
      <c r="G82" s="76"/>
      <c r="H82" s="76"/>
      <c r="I82" s="52"/>
    </row>
    <row r="83" spans="1:9" ht="16.5" customHeight="1" x14ac:dyDescent="0.3">
      <c r="B83" s="47">
        <f t="array" aca="1" ref="B83:H83" ca="1">Days+8+DATE(Calendar6Year,Calendar6MonthOption,1)-WEEKDAY(DATE(Calendar6Year,Calendar6MonthOption,1),WeekdayOption)</f>
        <v>45299</v>
      </c>
      <c r="C83" s="48">
        <f ca="1"/>
        <v>45300</v>
      </c>
      <c r="D83" s="48">
        <f ca="1"/>
        <v>45301</v>
      </c>
      <c r="E83" s="48">
        <f ca="1"/>
        <v>45302</v>
      </c>
      <c r="F83" s="48">
        <f ca="1"/>
        <v>45303</v>
      </c>
      <c r="G83" s="48">
        <f ca="1"/>
        <v>45304</v>
      </c>
      <c r="H83" s="6">
        <f ca="1"/>
        <v>45305</v>
      </c>
      <c r="I83" s="46" t="s">
        <v>8</v>
      </c>
    </row>
    <row r="84" spans="1:9" ht="56.25" customHeight="1" x14ac:dyDescent="0.3">
      <c r="B84" s="78"/>
      <c r="C84" s="77"/>
      <c r="D84" s="76"/>
      <c r="E84" s="76"/>
      <c r="F84" s="76"/>
      <c r="G84" s="76"/>
      <c r="H84" s="76"/>
      <c r="I84" s="54"/>
    </row>
    <row r="85" spans="1:9" ht="16.5" customHeight="1" x14ac:dyDescent="0.3">
      <c r="B85" s="47">
        <f t="array" aca="1" ref="B85:H85" ca="1">Days+15+DATE(Calendar6Year,Calendar6MonthOption,1)-WEEKDAY(DATE(Calendar6Year,Calendar6MonthOption,1),WeekdayOption)</f>
        <v>45306</v>
      </c>
      <c r="C85" s="48">
        <f ca="1"/>
        <v>45307</v>
      </c>
      <c r="D85" s="48">
        <f ca="1"/>
        <v>45308</v>
      </c>
      <c r="E85" s="48">
        <f ca="1"/>
        <v>45309</v>
      </c>
      <c r="F85" s="48">
        <f ca="1"/>
        <v>45310</v>
      </c>
      <c r="G85" s="48">
        <f ca="1"/>
        <v>45311</v>
      </c>
      <c r="H85" s="6">
        <f ca="1"/>
        <v>45312</v>
      </c>
      <c r="I85" s="55"/>
    </row>
    <row r="86" spans="1:9" ht="56.25" customHeight="1" x14ac:dyDescent="0.3">
      <c r="B86" s="78"/>
      <c r="C86" s="76"/>
      <c r="D86" s="76"/>
      <c r="E86" s="76"/>
      <c r="F86" s="76"/>
      <c r="G86" s="76"/>
      <c r="H86" s="76"/>
      <c r="I86" s="54"/>
    </row>
    <row r="87" spans="1:9" ht="16.5" customHeight="1" x14ac:dyDescent="0.3">
      <c r="B87" s="47">
        <f t="array" aca="1" ref="B87:H87" ca="1">Days+22+DATE(Calendar6Year,Calendar6MonthOption,1)-WEEKDAY(DATE(Calendar6Year,Calendar6MonthOption,1),WeekdayOption)</f>
        <v>45313</v>
      </c>
      <c r="C87" s="48">
        <f ca="1"/>
        <v>45314</v>
      </c>
      <c r="D87" s="48">
        <f ca="1"/>
        <v>45315</v>
      </c>
      <c r="E87" s="48">
        <f ca="1"/>
        <v>45316</v>
      </c>
      <c r="F87" s="48">
        <f ca="1"/>
        <v>45317</v>
      </c>
      <c r="G87" s="48">
        <f ca="1"/>
        <v>45318</v>
      </c>
      <c r="H87" s="6">
        <f ca="1"/>
        <v>45319</v>
      </c>
      <c r="I87" s="54"/>
    </row>
    <row r="88" spans="1:9" ht="56.25" customHeight="1" x14ac:dyDescent="0.3">
      <c r="B88" s="78"/>
      <c r="C88" s="76"/>
      <c r="D88" s="76"/>
      <c r="E88" s="76"/>
      <c r="F88" s="76"/>
      <c r="G88" s="76"/>
      <c r="H88" s="76"/>
      <c r="I88" s="54"/>
    </row>
    <row r="89" spans="1:9" ht="16.5" customHeight="1" x14ac:dyDescent="0.3">
      <c r="B89" s="47">
        <f t="array" aca="1" ref="B89:H89" ca="1">Days+29+DATE(Calendar6Year,Calendar6MonthOption,1)-WEEKDAY(DATE(Calendar6Year,Calendar6MonthOption,1),WeekdayOption)</f>
        <v>45320</v>
      </c>
      <c r="C89" s="48">
        <f ca="1"/>
        <v>45321</v>
      </c>
      <c r="D89" s="48">
        <f ca="1"/>
        <v>45322</v>
      </c>
      <c r="E89" s="48">
        <f ca="1"/>
        <v>45323</v>
      </c>
      <c r="F89" s="48">
        <f ca="1"/>
        <v>45324</v>
      </c>
      <c r="G89" s="48">
        <f ca="1"/>
        <v>45325</v>
      </c>
      <c r="H89" s="10">
        <f ca="1"/>
        <v>45326</v>
      </c>
      <c r="I89" s="55"/>
    </row>
    <row r="90" spans="1:9" ht="79.900000000000006" customHeight="1" x14ac:dyDescent="0.3">
      <c r="B90" s="78"/>
      <c r="C90" s="76"/>
      <c r="D90" s="76"/>
      <c r="E90" s="67"/>
      <c r="F90" s="67"/>
      <c r="G90" s="67"/>
      <c r="H90" s="67"/>
      <c r="I90" s="54"/>
    </row>
    <row r="91" spans="1:9" x14ac:dyDescent="0.3">
      <c r="B91" s="61" t="s">
        <v>9</v>
      </c>
      <c r="C91" s="38"/>
      <c r="D91" s="37" t="s">
        <v>10</v>
      </c>
      <c r="E91" s="38"/>
      <c r="F91" s="37" t="s">
        <v>11</v>
      </c>
      <c r="G91" s="38"/>
      <c r="H91" s="37" t="s">
        <v>12</v>
      </c>
      <c r="I91" s="62"/>
    </row>
    <row r="92" spans="1:9" ht="57" customHeight="1" thickBot="1" x14ac:dyDescent="0.35">
      <c r="B92" s="63" t="s">
        <v>14</v>
      </c>
      <c r="C92" s="64"/>
      <c r="D92" s="65" t="s">
        <v>14</v>
      </c>
      <c r="E92" s="64"/>
      <c r="F92" s="65" t="s">
        <v>14</v>
      </c>
      <c r="G92" s="64"/>
      <c r="H92" s="65" t="s">
        <v>14</v>
      </c>
      <c r="I92" s="66"/>
    </row>
    <row r="93" spans="1:9" ht="28.15" customHeight="1" thickBot="1" x14ac:dyDescent="0.35">
      <c r="B93" s="20"/>
      <c r="C93" s="20"/>
      <c r="D93" s="20"/>
      <c r="E93" s="20"/>
      <c r="F93" s="20"/>
      <c r="G93" s="20"/>
      <c r="H93" s="20"/>
      <c r="I93" s="20"/>
    </row>
    <row r="94" spans="1:9" ht="54" customHeight="1" thickBot="1" x14ac:dyDescent="0.75">
      <c r="A94" s="1"/>
      <c r="B94" s="39">
        <f ca="1">YEAR(DATE(Calendar6Year,Calendar6MonthOption+1,1))</f>
        <v>2024</v>
      </c>
      <c r="C94" s="18" t="str">
        <f ca="1">TEXT(DATE(Calendar6Year,Calendar6MonthOption+1,1),"mmmm")</f>
        <v>February</v>
      </c>
      <c r="D94" s="19"/>
      <c r="E94" s="19"/>
      <c r="F94" s="29"/>
      <c r="G94" s="25" t="s">
        <v>6</v>
      </c>
      <c r="H94" s="25" t="s">
        <v>7</v>
      </c>
      <c r="I94" s="42"/>
    </row>
    <row r="95" spans="1:9" ht="14.25" customHeight="1" x14ac:dyDescent="0.3">
      <c r="A95" s="2"/>
      <c r="B95" s="43" t="str">
        <f ca="1">UPPER(TEXT(B96,"dddd"))</f>
        <v>MONDAY</v>
      </c>
      <c r="C95" s="44" t="str">
        <f t="shared" ref="C95" ca="1" si="26">UPPER(TEXT(C96,"dddd"))</f>
        <v>TUESDAY</v>
      </c>
      <c r="D95" s="45" t="str">
        <f t="shared" ref="D95" ca="1" si="27">UPPER(TEXT(D96,"dddd"))</f>
        <v>WEDNESDAY</v>
      </c>
      <c r="E95" s="44" t="str">
        <f t="shared" ref="E95" ca="1" si="28">UPPER(TEXT(E96,"dddd"))</f>
        <v>THURSDAY</v>
      </c>
      <c r="F95" s="45" t="str">
        <f t="shared" ref="F95" ca="1" si="29">UPPER(TEXT(F96,"dddd"))</f>
        <v>FRIDAY</v>
      </c>
      <c r="G95" s="44" t="str">
        <f t="shared" ref="G95" ca="1" si="30">UPPER(TEXT(G96,"dddd"))</f>
        <v>SATURDAY</v>
      </c>
      <c r="H95" s="45" t="str">
        <f t="shared" ref="H95" ca="1" si="31">UPPER(TEXT(H96,"dddd"))</f>
        <v>SUNDAY</v>
      </c>
      <c r="I95" s="46" t="s">
        <v>13</v>
      </c>
    </row>
    <row r="96" spans="1:9" ht="16.5" customHeight="1" x14ac:dyDescent="0.3">
      <c r="B96" s="47">
        <f t="array" aca="1" ref="B96:H96" ca="1">Days+1+DATE(Calendar7Year,Calendar7MonthOption,1)-WEEKDAY(DATE(Calendar7Year,Calendar7MonthOption,1),WeekdayOption)</f>
        <v>45320</v>
      </c>
      <c r="C96" s="48">
        <f ca="1"/>
        <v>45321</v>
      </c>
      <c r="D96" s="48">
        <f ca="1"/>
        <v>45322</v>
      </c>
      <c r="E96" s="48">
        <f ca="1"/>
        <v>45323</v>
      </c>
      <c r="F96" s="48">
        <f ca="1"/>
        <v>45324</v>
      </c>
      <c r="G96" s="48">
        <f ca="1"/>
        <v>45325</v>
      </c>
      <c r="H96" s="6">
        <f ca="1"/>
        <v>45326</v>
      </c>
      <c r="I96" s="49"/>
    </row>
    <row r="97" spans="1:9" ht="56.25" customHeight="1" x14ac:dyDescent="0.3">
      <c r="B97" s="85"/>
      <c r="C97" s="14"/>
      <c r="D97" s="67"/>
      <c r="E97" s="77"/>
      <c r="F97" s="76"/>
      <c r="G97" s="76"/>
      <c r="H97" s="76"/>
      <c r="I97" s="52"/>
    </row>
    <row r="98" spans="1:9" ht="16.5" customHeight="1" x14ac:dyDescent="0.3">
      <c r="B98" s="47">
        <f t="array" aca="1" ref="B98:H98" ca="1">Days+8+DATE(Calendar7Year,Calendar7MonthOption,1)-WEEKDAY(DATE(Calendar7Year,Calendar7MonthOption,1),WeekdayOption)</f>
        <v>45327</v>
      </c>
      <c r="C98" s="48">
        <f ca="1"/>
        <v>45328</v>
      </c>
      <c r="D98" s="48">
        <f ca="1"/>
        <v>45329</v>
      </c>
      <c r="E98" s="48">
        <f ca="1"/>
        <v>45330</v>
      </c>
      <c r="F98" s="48">
        <f ca="1"/>
        <v>45331</v>
      </c>
      <c r="G98" s="48">
        <f ca="1"/>
        <v>45332</v>
      </c>
      <c r="H98" s="6">
        <f ca="1"/>
        <v>45333</v>
      </c>
      <c r="I98" s="46" t="s">
        <v>8</v>
      </c>
    </row>
    <row r="99" spans="1:9" ht="56.25" customHeight="1" x14ac:dyDescent="0.3">
      <c r="B99" s="78"/>
      <c r="C99" s="76"/>
      <c r="D99" s="76"/>
      <c r="E99" s="76"/>
      <c r="F99" s="76"/>
      <c r="G99" s="76"/>
      <c r="H99" s="76"/>
      <c r="I99" s="54"/>
    </row>
    <row r="100" spans="1:9" ht="16.5" customHeight="1" x14ac:dyDescent="0.3">
      <c r="B100" s="47">
        <f t="array" aca="1" ref="B100:H100" ca="1">Days+15+DATE(Calendar7Year,Calendar7MonthOption,1)-WEEKDAY(DATE(Calendar7Year,Calendar7MonthOption,1),WeekdayOption)</f>
        <v>45334</v>
      </c>
      <c r="C100" s="48">
        <f ca="1"/>
        <v>45335</v>
      </c>
      <c r="D100" s="48">
        <f ca="1"/>
        <v>45336</v>
      </c>
      <c r="E100" s="48">
        <f ca="1"/>
        <v>45337</v>
      </c>
      <c r="F100" s="48">
        <f ca="1"/>
        <v>45338</v>
      </c>
      <c r="G100" s="48">
        <f ca="1"/>
        <v>45339</v>
      </c>
      <c r="H100" s="6">
        <f ca="1"/>
        <v>45340</v>
      </c>
      <c r="I100" s="55"/>
    </row>
    <row r="101" spans="1:9" ht="56.25" customHeight="1" x14ac:dyDescent="0.3">
      <c r="B101" s="81" t="s">
        <v>20</v>
      </c>
      <c r="C101" s="82"/>
      <c r="D101" s="82"/>
      <c r="E101" s="82"/>
      <c r="F101" s="82"/>
      <c r="G101" s="82"/>
      <c r="H101" s="82"/>
      <c r="I101" s="54"/>
    </row>
    <row r="102" spans="1:9" ht="16.5" customHeight="1" x14ac:dyDescent="0.3">
      <c r="B102" s="47">
        <f t="array" aca="1" ref="B102:H102" ca="1">Days+22+DATE(Calendar7Year,Calendar7MonthOption,1)-WEEKDAY(DATE(Calendar7Year,Calendar7MonthOption,1),WeekdayOption)</f>
        <v>45341</v>
      </c>
      <c r="C102" s="48">
        <f ca="1"/>
        <v>45342</v>
      </c>
      <c r="D102" s="48">
        <f ca="1"/>
        <v>45343</v>
      </c>
      <c r="E102" s="48">
        <f ca="1"/>
        <v>45344</v>
      </c>
      <c r="F102" s="48">
        <f ca="1"/>
        <v>45345</v>
      </c>
      <c r="G102" s="48">
        <f ca="1"/>
        <v>45346</v>
      </c>
      <c r="H102" s="6">
        <f ca="1"/>
        <v>45347</v>
      </c>
      <c r="I102" s="54"/>
    </row>
    <row r="103" spans="1:9" ht="56.25" customHeight="1" x14ac:dyDescent="0.3">
      <c r="B103" s="75" t="s">
        <v>21</v>
      </c>
      <c r="C103" s="76"/>
      <c r="D103" s="76"/>
      <c r="E103" s="76"/>
      <c r="F103" s="76"/>
      <c r="G103" s="76"/>
      <c r="H103" s="76"/>
      <c r="I103" s="54"/>
    </row>
    <row r="104" spans="1:9" ht="16.5" customHeight="1" x14ac:dyDescent="0.3">
      <c r="B104" s="47">
        <f t="array" aca="1" ref="B104:H104" ca="1">Days+29+DATE(Calendar7Year,Calendar7MonthOption,1)-WEEKDAY(DATE(Calendar7Year,Calendar7MonthOption,1),WeekdayOption)</f>
        <v>45348</v>
      </c>
      <c r="C104" s="48">
        <f ca="1"/>
        <v>45349</v>
      </c>
      <c r="D104" s="48">
        <f ca="1"/>
        <v>45350</v>
      </c>
      <c r="E104" s="48">
        <f ca="1"/>
        <v>45351</v>
      </c>
      <c r="F104" s="48">
        <f ca="1"/>
        <v>45352</v>
      </c>
      <c r="G104" s="48">
        <f ca="1"/>
        <v>45353</v>
      </c>
      <c r="H104" s="5">
        <f ca="1"/>
        <v>45354</v>
      </c>
      <c r="I104" s="55"/>
    </row>
    <row r="105" spans="1:9" ht="71.45" customHeight="1" x14ac:dyDescent="0.3">
      <c r="B105" s="78"/>
      <c r="C105" s="76"/>
      <c r="D105" s="76"/>
      <c r="E105" s="76"/>
      <c r="F105" s="17"/>
      <c r="G105" s="17"/>
      <c r="H105" s="17"/>
      <c r="I105" s="54"/>
    </row>
    <row r="106" spans="1:9" x14ac:dyDescent="0.3">
      <c r="B106" s="61" t="s">
        <v>9</v>
      </c>
      <c r="C106" s="38"/>
      <c r="D106" s="37" t="s">
        <v>10</v>
      </c>
      <c r="E106" s="38"/>
      <c r="F106" s="37" t="s">
        <v>11</v>
      </c>
      <c r="G106" s="38"/>
      <c r="H106" s="37" t="s">
        <v>12</v>
      </c>
      <c r="I106" s="62"/>
    </row>
    <row r="107" spans="1:9" ht="57" customHeight="1" thickBot="1" x14ac:dyDescent="0.35">
      <c r="B107" s="63" t="s">
        <v>14</v>
      </c>
      <c r="C107" s="64"/>
      <c r="D107" s="65" t="s">
        <v>14</v>
      </c>
      <c r="E107" s="64"/>
      <c r="F107" s="65" t="s">
        <v>14</v>
      </c>
      <c r="G107" s="64"/>
      <c r="H107" s="65" t="s">
        <v>14</v>
      </c>
      <c r="I107" s="66"/>
    </row>
    <row r="108" spans="1:9" ht="38.450000000000003" customHeight="1" thickBot="1" x14ac:dyDescent="0.35">
      <c r="B108" s="20"/>
      <c r="C108" s="20"/>
      <c r="D108" s="20"/>
      <c r="E108" s="20"/>
      <c r="F108" s="20"/>
      <c r="G108" s="20"/>
      <c r="H108" s="20"/>
      <c r="I108" s="20"/>
    </row>
    <row r="109" spans="1:9" ht="54" customHeight="1" thickBot="1" x14ac:dyDescent="0.75">
      <c r="A109" s="1"/>
      <c r="B109" s="39">
        <f ca="1">YEAR(DATE(Calendar7Year,Calendar7MonthOption+1,1))</f>
        <v>2024</v>
      </c>
      <c r="C109" s="18" t="str">
        <f ca="1">TEXT(DATE(Calendar7Year,Calendar7MonthOption+1,1),"mmmm")</f>
        <v>March</v>
      </c>
      <c r="D109" s="19"/>
      <c r="E109" s="19"/>
      <c r="F109" s="19"/>
      <c r="G109" s="28" t="s">
        <v>6</v>
      </c>
      <c r="H109" s="27" t="s">
        <v>7</v>
      </c>
      <c r="I109" s="42"/>
    </row>
    <row r="110" spans="1:9" ht="14.25" customHeight="1" x14ac:dyDescent="0.3">
      <c r="A110" s="2"/>
      <c r="B110" s="43" t="str">
        <f ca="1">UPPER(TEXT(B111,"dddd"))</f>
        <v>MONDAY</v>
      </c>
      <c r="C110" s="44" t="str">
        <f t="shared" ref="C110" ca="1" si="32">UPPER(TEXT(C111,"dddd"))</f>
        <v>TUESDAY</v>
      </c>
      <c r="D110" s="45" t="str">
        <f t="shared" ref="D110" ca="1" si="33">UPPER(TEXT(D111,"dddd"))</f>
        <v>WEDNESDAY</v>
      </c>
      <c r="E110" s="44" t="str">
        <f t="shared" ref="E110" ca="1" si="34">UPPER(TEXT(E111,"dddd"))</f>
        <v>THURSDAY</v>
      </c>
      <c r="F110" s="45" t="str">
        <f t="shared" ref="F110" ca="1" si="35">UPPER(TEXT(F111,"dddd"))</f>
        <v>FRIDAY</v>
      </c>
      <c r="G110" s="44" t="str">
        <f t="shared" ref="G110" ca="1" si="36">UPPER(TEXT(G111,"dddd"))</f>
        <v>SATURDAY</v>
      </c>
      <c r="H110" s="45" t="str">
        <f t="shared" ref="H110" ca="1" si="37">UPPER(TEXT(H111,"dddd"))</f>
        <v>SUNDAY</v>
      </c>
      <c r="I110" s="46" t="s">
        <v>13</v>
      </c>
    </row>
    <row r="111" spans="1:9" ht="16.5" customHeight="1" x14ac:dyDescent="0.3">
      <c r="B111" s="47">
        <f t="array" aca="1" ref="B111:H111" ca="1">Days+1+DATE(Calendar8Year,Calendar8MonthOption,1)-WEEKDAY(DATE(Calendar8Year,Calendar8MonthOption,1),WeekdayOption)</f>
        <v>45348</v>
      </c>
      <c r="C111" s="48">
        <f ca="1"/>
        <v>45349</v>
      </c>
      <c r="D111" s="48">
        <f ca="1"/>
        <v>45350</v>
      </c>
      <c r="E111" s="48">
        <f ca="1"/>
        <v>45351</v>
      </c>
      <c r="F111" s="48">
        <f ca="1"/>
        <v>45352</v>
      </c>
      <c r="G111" s="48">
        <f ca="1"/>
        <v>45353</v>
      </c>
      <c r="H111" s="6">
        <f ca="1"/>
        <v>45354</v>
      </c>
      <c r="I111" s="49"/>
    </row>
    <row r="112" spans="1:9" ht="56.25" customHeight="1" x14ac:dyDescent="0.3">
      <c r="B112" s="72"/>
      <c r="C112" s="67"/>
      <c r="D112" s="14"/>
      <c r="E112" s="67"/>
      <c r="F112" s="77"/>
      <c r="G112" s="76"/>
      <c r="H112" s="76"/>
      <c r="I112" s="52"/>
    </row>
    <row r="113" spans="1:9" ht="16.5" customHeight="1" x14ac:dyDescent="0.3">
      <c r="B113" s="47">
        <f t="array" aca="1" ref="B113:H113" ca="1">Days+8+DATE(Calendar8Year,Calendar8MonthOption,1)-WEEKDAY(DATE(Calendar8Year,Calendar8MonthOption,1),WeekdayOption)</f>
        <v>45355</v>
      </c>
      <c r="C113" s="48">
        <f ca="1"/>
        <v>45356</v>
      </c>
      <c r="D113" s="48">
        <f ca="1"/>
        <v>45357</v>
      </c>
      <c r="E113" s="48">
        <f ca="1"/>
        <v>45358</v>
      </c>
      <c r="F113" s="48">
        <f ca="1"/>
        <v>45359</v>
      </c>
      <c r="G113" s="48">
        <f ca="1"/>
        <v>45360</v>
      </c>
      <c r="H113" s="6">
        <f ca="1"/>
        <v>45361</v>
      </c>
      <c r="I113" s="46" t="s">
        <v>8</v>
      </c>
    </row>
    <row r="114" spans="1:9" ht="56.25" customHeight="1" x14ac:dyDescent="0.3">
      <c r="B114" s="78"/>
      <c r="C114" s="76"/>
      <c r="D114" s="76"/>
      <c r="E114" s="76"/>
      <c r="F114" s="76"/>
      <c r="G114" s="76"/>
      <c r="H114" s="76"/>
      <c r="I114" s="54"/>
    </row>
    <row r="115" spans="1:9" ht="16.5" customHeight="1" x14ac:dyDescent="0.3">
      <c r="B115" s="47">
        <f t="array" aca="1" ref="B115:H115" ca="1">Days+15+DATE(Calendar8Year,Calendar8MonthOption,1)-WEEKDAY(DATE(Calendar8Year,Calendar8MonthOption,1),WeekdayOption)</f>
        <v>45362</v>
      </c>
      <c r="C115" s="48">
        <f ca="1"/>
        <v>45363</v>
      </c>
      <c r="D115" s="48">
        <f ca="1"/>
        <v>45364</v>
      </c>
      <c r="E115" s="48">
        <f ca="1"/>
        <v>45365</v>
      </c>
      <c r="F115" s="48">
        <f ca="1"/>
        <v>45366</v>
      </c>
      <c r="G115" s="48">
        <f ca="1"/>
        <v>45367</v>
      </c>
      <c r="H115" s="6">
        <f ca="1"/>
        <v>45368</v>
      </c>
      <c r="I115" s="55"/>
    </row>
    <row r="116" spans="1:9" ht="56.25" customHeight="1" x14ac:dyDescent="0.3">
      <c r="B116" s="78"/>
      <c r="C116" s="76"/>
      <c r="D116" s="76"/>
      <c r="E116" s="76"/>
      <c r="F116" s="76"/>
      <c r="G116" s="76"/>
      <c r="H116" s="76"/>
      <c r="I116" s="54"/>
    </row>
    <row r="117" spans="1:9" ht="16.5" customHeight="1" x14ac:dyDescent="0.3">
      <c r="B117" s="47">
        <f t="array" aca="1" ref="B117:H117" ca="1">Days+22+DATE(Calendar8Year,Calendar8MonthOption,1)-WEEKDAY(DATE(Calendar8Year,Calendar8MonthOption,1),WeekdayOption)</f>
        <v>45369</v>
      </c>
      <c r="C117" s="48">
        <f ca="1"/>
        <v>45370</v>
      </c>
      <c r="D117" s="48">
        <f ca="1"/>
        <v>45371</v>
      </c>
      <c r="E117" s="48">
        <f ca="1"/>
        <v>45372</v>
      </c>
      <c r="F117" s="48">
        <f ca="1"/>
        <v>45373</v>
      </c>
      <c r="G117" s="48">
        <f ca="1"/>
        <v>45374</v>
      </c>
      <c r="H117" s="6">
        <f ca="1"/>
        <v>45375</v>
      </c>
      <c r="I117" s="54"/>
    </row>
    <row r="118" spans="1:9" ht="56.25" customHeight="1" x14ac:dyDescent="0.3">
      <c r="B118" s="86"/>
      <c r="C118" s="76"/>
      <c r="D118" s="76"/>
      <c r="E118" s="76"/>
      <c r="F118" s="76"/>
      <c r="G118" s="76"/>
      <c r="H118" s="76"/>
      <c r="I118" s="54"/>
    </row>
    <row r="119" spans="1:9" ht="16.5" customHeight="1" x14ac:dyDescent="0.3">
      <c r="B119" s="47">
        <f t="array" aca="1" ref="B119:H119" ca="1">Days+29+DATE(Calendar8Year,Calendar8MonthOption,1)-WEEKDAY(DATE(Calendar8Year,Calendar8MonthOption,1),WeekdayOption)</f>
        <v>45376</v>
      </c>
      <c r="C119" s="48">
        <f ca="1"/>
        <v>45377</v>
      </c>
      <c r="D119" s="48">
        <f ca="1"/>
        <v>45378</v>
      </c>
      <c r="E119" s="48">
        <f ca="1"/>
        <v>45379</v>
      </c>
      <c r="F119" s="48">
        <f ca="1"/>
        <v>45380</v>
      </c>
      <c r="G119" s="48">
        <f ca="1"/>
        <v>45381</v>
      </c>
      <c r="H119" s="5">
        <f ca="1"/>
        <v>45382</v>
      </c>
      <c r="I119" s="55"/>
    </row>
    <row r="120" spans="1:9" ht="69" customHeight="1" x14ac:dyDescent="0.3">
      <c r="B120" s="86"/>
      <c r="C120" s="76"/>
      <c r="D120" s="76"/>
      <c r="E120" s="76"/>
      <c r="F120" s="76"/>
      <c r="G120" s="76"/>
      <c r="H120" s="76"/>
      <c r="I120" s="54"/>
    </row>
    <row r="121" spans="1:9" x14ac:dyDescent="0.3">
      <c r="B121" s="61" t="s">
        <v>9</v>
      </c>
      <c r="C121" s="38"/>
      <c r="D121" s="37" t="s">
        <v>10</v>
      </c>
      <c r="E121" s="38"/>
      <c r="F121" s="37" t="s">
        <v>11</v>
      </c>
      <c r="G121" s="38"/>
      <c r="H121" s="37" t="s">
        <v>12</v>
      </c>
      <c r="I121" s="62"/>
    </row>
    <row r="122" spans="1:9" ht="57" customHeight="1" thickBot="1" x14ac:dyDescent="0.35">
      <c r="B122" s="63" t="s">
        <v>14</v>
      </c>
      <c r="C122" s="64"/>
      <c r="D122" s="65" t="s">
        <v>14</v>
      </c>
      <c r="E122" s="64"/>
      <c r="F122" s="65" t="s">
        <v>14</v>
      </c>
      <c r="G122" s="64"/>
      <c r="H122" s="65" t="s">
        <v>14</v>
      </c>
      <c r="I122" s="66"/>
    </row>
    <row r="123" spans="1:9" ht="57" customHeight="1" thickBot="1" x14ac:dyDescent="0.35"/>
    <row r="124" spans="1:9" ht="54" customHeight="1" thickBot="1" x14ac:dyDescent="0.75">
      <c r="A124" s="1"/>
      <c r="B124" s="39">
        <f ca="1">YEAR(DATE(Calendar8Year,Calendar8MonthOption+1,1))</f>
        <v>2024</v>
      </c>
      <c r="C124" s="18" t="str">
        <f ca="1">TEXT(DATE(Calendar8Year,Calendar8MonthOption+1,1),"mmmm")</f>
        <v>April</v>
      </c>
      <c r="D124" s="19"/>
      <c r="E124" s="19"/>
      <c r="F124" s="19"/>
      <c r="G124" s="25" t="s">
        <v>6</v>
      </c>
      <c r="H124" s="25" t="s">
        <v>7</v>
      </c>
      <c r="I124" s="42"/>
    </row>
    <row r="125" spans="1:9" ht="14.25" customHeight="1" x14ac:dyDescent="0.3">
      <c r="A125" s="2"/>
      <c r="B125" s="43" t="str">
        <f ca="1">UPPER(TEXT(B126,"dddd"))</f>
        <v>MONDAY</v>
      </c>
      <c r="C125" s="44" t="str">
        <f t="shared" ref="C125" ca="1" si="38">UPPER(TEXT(C126,"dddd"))</f>
        <v>TUESDAY</v>
      </c>
      <c r="D125" s="45" t="str">
        <f t="shared" ref="D125" ca="1" si="39">UPPER(TEXT(D126,"dddd"))</f>
        <v>WEDNESDAY</v>
      </c>
      <c r="E125" s="44" t="str">
        <f t="shared" ref="E125" ca="1" si="40">UPPER(TEXT(E126,"dddd"))</f>
        <v>THURSDAY</v>
      </c>
      <c r="F125" s="45" t="str">
        <f t="shared" ref="F125" ca="1" si="41">UPPER(TEXT(F126,"dddd"))</f>
        <v>FRIDAY</v>
      </c>
      <c r="G125" s="44" t="str">
        <f t="shared" ref="G125" ca="1" si="42">UPPER(TEXT(G126,"dddd"))</f>
        <v>SATURDAY</v>
      </c>
      <c r="H125" s="45" t="str">
        <f t="shared" ref="H125" ca="1" si="43">UPPER(TEXT(H126,"dddd"))</f>
        <v>SUNDAY</v>
      </c>
      <c r="I125" s="46" t="s">
        <v>13</v>
      </c>
    </row>
    <row r="126" spans="1:9" ht="16.5" customHeight="1" x14ac:dyDescent="0.3">
      <c r="B126" s="47">
        <f t="array" aca="1" ref="B126:H126" ca="1">Days+1+DATE(Calendar9Year,Calendar9MonthOption,1)-WEEKDAY(DATE(Calendar9Year,Calendar9MonthOption,1),WeekdayOption)</f>
        <v>45383</v>
      </c>
      <c r="C126" s="48">
        <f ca="1"/>
        <v>45384</v>
      </c>
      <c r="D126" s="48">
        <f ca="1"/>
        <v>45385</v>
      </c>
      <c r="E126" s="48">
        <f ca="1"/>
        <v>45386</v>
      </c>
      <c r="F126" s="48">
        <f ca="1"/>
        <v>45387</v>
      </c>
      <c r="G126" s="48">
        <f ca="1"/>
        <v>45388</v>
      </c>
      <c r="H126" s="6">
        <f ca="1"/>
        <v>45389</v>
      </c>
      <c r="I126" s="49"/>
    </row>
    <row r="127" spans="1:9" ht="56.25" customHeight="1" x14ac:dyDescent="0.3">
      <c r="B127" s="69" t="s">
        <v>3</v>
      </c>
      <c r="C127" s="87"/>
      <c r="D127" s="87"/>
      <c r="E127" s="87"/>
      <c r="F127" s="87"/>
      <c r="G127" s="87"/>
      <c r="H127" s="87"/>
      <c r="I127" s="52"/>
    </row>
    <row r="128" spans="1:9" ht="16.5" customHeight="1" x14ac:dyDescent="0.3">
      <c r="B128" s="47">
        <f t="array" aca="1" ref="B128:H128" ca="1">Days+8+DATE(Calendar9Year,Calendar9MonthOption,1)-WEEKDAY(DATE(Calendar9Year,Calendar9MonthOption,1),WeekdayOption)</f>
        <v>45390</v>
      </c>
      <c r="C128" s="48">
        <f ca="1"/>
        <v>45391</v>
      </c>
      <c r="D128" s="48">
        <f ca="1"/>
        <v>45392</v>
      </c>
      <c r="E128" s="48">
        <f ca="1"/>
        <v>45393</v>
      </c>
      <c r="F128" s="48">
        <f ca="1"/>
        <v>45394</v>
      </c>
      <c r="G128" s="48">
        <f ca="1"/>
        <v>45395</v>
      </c>
      <c r="H128" s="6">
        <f ca="1"/>
        <v>45396</v>
      </c>
      <c r="I128" s="46" t="s">
        <v>8</v>
      </c>
    </row>
    <row r="129" spans="1:9" ht="56.25" customHeight="1" x14ac:dyDescent="0.3">
      <c r="B129" s="88"/>
      <c r="C129" s="87"/>
      <c r="D129" s="87"/>
      <c r="E129" s="87"/>
      <c r="F129" s="87"/>
      <c r="G129" s="87"/>
      <c r="H129" s="87"/>
      <c r="I129" s="54"/>
    </row>
    <row r="130" spans="1:9" ht="16.5" customHeight="1" x14ac:dyDescent="0.3">
      <c r="B130" s="47">
        <f t="array" aca="1" ref="B130:H130" ca="1">Days+15+DATE(Calendar9Year,Calendar9MonthOption,1)-WEEKDAY(DATE(Calendar9Year,Calendar9MonthOption,1),WeekdayOption)</f>
        <v>45397</v>
      </c>
      <c r="C130" s="48">
        <f ca="1"/>
        <v>45398</v>
      </c>
      <c r="D130" s="48">
        <f ca="1"/>
        <v>45399</v>
      </c>
      <c r="E130" s="48">
        <f ca="1"/>
        <v>45400</v>
      </c>
      <c r="F130" s="48">
        <f ca="1"/>
        <v>45401</v>
      </c>
      <c r="G130" s="48">
        <f ca="1"/>
        <v>45402</v>
      </c>
      <c r="H130" s="6">
        <f ca="1"/>
        <v>45403</v>
      </c>
      <c r="I130" s="55"/>
    </row>
    <row r="131" spans="1:9" ht="56.25" customHeight="1" x14ac:dyDescent="0.3">
      <c r="B131" s="89"/>
      <c r="C131" s="90"/>
      <c r="D131" s="90"/>
      <c r="E131" s="90"/>
      <c r="F131" s="90"/>
      <c r="G131" s="90"/>
      <c r="H131" s="90"/>
      <c r="I131" s="54"/>
    </row>
    <row r="132" spans="1:9" ht="16.5" customHeight="1" x14ac:dyDescent="0.3">
      <c r="B132" s="47">
        <f t="array" aca="1" ref="B132:H132" ca="1">Days+22+DATE(Calendar9Year,Calendar9MonthOption,1)-WEEKDAY(DATE(Calendar9Year,Calendar9MonthOption,1),WeekdayOption)</f>
        <v>45404</v>
      </c>
      <c r="C132" s="48">
        <f ca="1"/>
        <v>45405</v>
      </c>
      <c r="D132" s="48">
        <f ca="1"/>
        <v>45406</v>
      </c>
      <c r="E132" s="48">
        <f ca="1"/>
        <v>45407</v>
      </c>
      <c r="F132" s="48">
        <f ca="1"/>
        <v>45408</v>
      </c>
      <c r="G132" s="48">
        <f ca="1"/>
        <v>45409</v>
      </c>
      <c r="H132" s="6">
        <f ca="1"/>
        <v>45410</v>
      </c>
      <c r="I132" s="54"/>
    </row>
    <row r="133" spans="1:9" ht="56.25" customHeight="1" x14ac:dyDescent="0.3">
      <c r="B133" s="91" t="s">
        <v>4</v>
      </c>
      <c r="C133" s="92"/>
      <c r="D133" s="92"/>
      <c r="E133" s="92"/>
      <c r="F133" s="92"/>
      <c r="G133" s="92"/>
      <c r="H133" s="92"/>
      <c r="I133" s="54"/>
    </row>
    <row r="134" spans="1:9" ht="16.5" customHeight="1" x14ac:dyDescent="0.3">
      <c r="B134" s="47">
        <f t="array" aca="1" ref="B134:H134" ca="1">Days+29+DATE(Calendar9Year,Calendar9MonthOption,1)-WEEKDAY(DATE(Calendar9Year,Calendar9MonthOption,1),WeekdayOption)</f>
        <v>45411</v>
      </c>
      <c r="C134" s="48">
        <f ca="1"/>
        <v>45412</v>
      </c>
      <c r="D134" s="48">
        <f ca="1"/>
        <v>45413</v>
      </c>
      <c r="E134" s="48">
        <f ca="1"/>
        <v>45414</v>
      </c>
      <c r="F134" s="48">
        <f ca="1"/>
        <v>45415</v>
      </c>
      <c r="G134" s="48">
        <f ca="1"/>
        <v>45416</v>
      </c>
      <c r="H134" s="6">
        <f ca="1"/>
        <v>45417</v>
      </c>
      <c r="I134" s="55"/>
    </row>
    <row r="135" spans="1:9" ht="57" customHeight="1" x14ac:dyDescent="0.3">
      <c r="B135" s="91"/>
      <c r="C135" s="92"/>
      <c r="D135" s="15"/>
      <c r="E135" s="15"/>
      <c r="F135" s="15"/>
      <c r="G135" s="15"/>
      <c r="H135" s="67"/>
      <c r="I135" s="54"/>
    </row>
    <row r="136" spans="1:9" x14ac:dyDescent="0.3">
      <c r="B136" s="61" t="s">
        <v>9</v>
      </c>
      <c r="C136" s="38"/>
      <c r="D136" s="37" t="s">
        <v>10</v>
      </c>
      <c r="E136" s="38"/>
      <c r="F136" s="37" t="s">
        <v>11</v>
      </c>
      <c r="G136" s="38"/>
      <c r="H136" s="37" t="s">
        <v>12</v>
      </c>
      <c r="I136" s="62"/>
    </row>
    <row r="137" spans="1:9" ht="57" customHeight="1" thickBot="1" x14ac:dyDescent="0.35">
      <c r="B137" s="63" t="s">
        <v>14</v>
      </c>
      <c r="C137" s="64"/>
      <c r="D137" s="65" t="s">
        <v>14</v>
      </c>
      <c r="E137" s="64"/>
      <c r="F137" s="65" t="s">
        <v>14</v>
      </c>
      <c r="G137" s="64"/>
      <c r="H137" s="65" t="s">
        <v>14</v>
      </c>
      <c r="I137" s="66"/>
    </row>
    <row r="138" spans="1:9" ht="28.15" customHeight="1" thickBot="1" x14ac:dyDescent="0.35">
      <c r="B138" s="22"/>
      <c r="C138" s="22"/>
      <c r="D138" s="23"/>
      <c r="E138" s="23"/>
      <c r="F138" s="23"/>
      <c r="G138" s="23"/>
      <c r="H138" s="23"/>
    </row>
    <row r="139" spans="1:9" ht="42" customHeight="1" thickBot="1" x14ac:dyDescent="0.35">
      <c r="B139" s="93" t="s">
        <v>5</v>
      </c>
      <c r="C139" s="94"/>
      <c r="D139" s="94"/>
      <c r="E139" s="94"/>
      <c r="F139" s="94"/>
      <c r="G139" s="94"/>
      <c r="H139" s="94"/>
      <c r="I139" s="42"/>
    </row>
    <row r="140" spans="1:9" ht="54" customHeight="1" thickBot="1" x14ac:dyDescent="0.75">
      <c r="A140" s="1"/>
      <c r="B140" s="95">
        <f ca="1">YEAR(DATE(Calendar9Year,Calendar9MonthOption+1,1))</f>
        <v>2024</v>
      </c>
      <c r="C140" s="18" t="str">
        <f ca="1">TEXT(DATE(Calendar9Year,Calendar9MonthOption+1,1),"mmmm")</f>
        <v>May</v>
      </c>
      <c r="D140" s="19"/>
      <c r="E140" s="19"/>
      <c r="F140" s="19"/>
      <c r="G140" s="19"/>
      <c r="H140" s="29"/>
      <c r="I140" s="96"/>
    </row>
    <row r="141" spans="1:9" ht="14.25" customHeight="1" x14ac:dyDescent="0.3">
      <c r="A141" s="2"/>
      <c r="B141" s="43" t="str">
        <f ca="1">UPPER(TEXT(B142,"dddd"))</f>
        <v>MONDAY</v>
      </c>
      <c r="C141" s="44" t="str">
        <f t="shared" ref="C141:H141" ca="1" si="44">UPPER(TEXT(C142,"dddd"))</f>
        <v>TUESDAY</v>
      </c>
      <c r="D141" s="45" t="str">
        <f t="shared" ca="1" si="44"/>
        <v>WEDNESDAY</v>
      </c>
      <c r="E141" s="44" t="str">
        <f t="shared" ca="1" si="44"/>
        <v>THURSDAY</v>
      </c>
      <c r="F141" s="45" t="str">
        <f t="shared" ca="1" si="44"/>
        <v>FRIDAY</v>
      </c>
      <c r="G141" s="44" t="str">
        <f t="shared" ca="1" si="44"/>
        <v>SATURDAY</v>
      </c>
      <c r="H141" s="45" t="str">
        <f t="shared" ca="1" si="44"/>
        <v>SUNDAY</v>
      </c>
      <c r="I141" s="96"/>
    </row>
    <row r="142" spans="1:9" ht="16.5" customHeight="1" x14ac:dyDescent="0.3">
      <c r="B142" s="47">
        <f t="array" aca="1" ref="B142:H142" ca="1">Days+1+DATE(Calendar10Year,Calendar10MonthOption,1)-WEEKDAY(DATE(Calendar10Year,Calendar10MonthOption,1),WeekdayOption)</f>
        <v>45411</v>
      </c>
      <c r="C142" s="48">
        <f ca="1"/>
        <v>45412</v>
      </c>
      <c r="D142" s="48">
        <f ca="1"/>
        <v>45413</v>
      </c>
      <c r="E142" s="48">
        <f ca="1"/>
        <v>45414</v>
      </c>
      <c r="F142" s="48">
        <f ca="1"/>
        <v>45415</v>
      </c>
      <c r="G142" s="48">
        <f ca="1"/>
        <v>45416</v>
      </c>
      <c r="H142" s="6">
        <f ca="1"/>
        <v>45417</v>
      </c>
      <c r="I142" s="96"/>
    </row>
    <row r="143" spans="1:9" ht="56.25" customHeight="1" x14ac:dyDescent="0.3">
      <c r="B143" s="50"/>
      <c r="C143" s="67"/>
      <c r="D143" s="92"/>
      <c r="E143" s="97"/>
      <c r="F143" s="97"/>
      <c r="G143" s="97"/>
      <c r="H143" s="97"/>
      <c r="I143" s="96"/>
    </row>
    <row r="144" spans="1:9" ht="16.5" customHeight="1" x14ac:dyDescent="0.3">
      <c r="B144" s="47">
        <f t="array" aca="1" ref="B144:H144" ca="1">Days+8+DATE(Calendar10Year,Calendar10MonthOption,1)-WEEKDAY(DATE(Calendar10Year,Calendar10MonthOption,1),WeekdayOption)</f>
        <v>45418</v>
      </c>
      <c r="C144" s="48">
        <f ca="1"/>
        <v>45419</v>
      </c>
      <c r="D144" s="48">
        <f ca="1"/>
        <v>45420</v>
      </c>
      <c r="E144" s="48">
        <f ca="1"/>
        <v>45421</v>
      </c>
      <c r="F144" s="48">
        <f ca="1"/>
        <v>45422</v>
      </c>
      <c r="G144" s="48">
        <f ca="1"/>
        <v>45423</v>
      </c>
      <c r="H144" s="6">
        <f ca="1"/>
        <v>45424</v>
      </c>
      <c r="I144" s="96"/>
    </row>
    <row r="145" spans="2:9" ht="56.1" customHeight="1" x14ac:dyDescent="0.3">
      <c r="B145" s="98"/>
      <c r="C145" s="97"/>
      <c r="D145" s="97"/>
      <c r="E145" s="97"/>
      <c r="F145" s="97"/>
      <c r="G145" s="97"/>
      <c r="H145" s="97"/>
      <c r="I145" s="96"/>
    </row>
    <row r="146" spans="2:9" ht="16.5" customHeight="1" x14ac:dyDescent="0.3">
      <c r="B146" s="47">
        <f t="array" aca="1" ref="B146:H146" ca="1">Days+15+DATE(Calendar10Year,Calendar10MonthOption,1)-WEEKDAY(DATE(Calendar10Year,Calendar10MonthOption,1),WeekdayOption)</f>
        <v>45425</v>
      </c>
      <c r="C146" s="48">
        <f ca="1"/>
        <v>45426</v>
      </c>
      <c r="D146" s="48">
        <f ca="1"/>
        <v>45427</v>
      </c>
      <c r="E146" s="48">
        <f ca="1"/>
        <v>45428</v>
      </c>
      <c r="F146" s="48">
        <f ca="1"/>
        <v>45429</v>
      </c>
      <c r="G146" s="48">
        <f ca="1"/>
        <v>45430</v>
      </c>
      <c r="H146" s="6">
        <f ca="1"/>
        <v>45431</v>
      </c>
      <c r="I146" s="96"/>
    </row>
    <row r="147" spans="2:9" ht="56.25" customHeight="1" x14ac:dyDescent="0.3">
      <c r="B147" s="98"/>
      <c r="C147" s="97"/>
      <c r="D147" s="97"/>
      <c r="E147" s="97"/>
      <c r="F147" s="97"/>
      <c r="G147" s="97"/>
      <c r="H147" s="97"/>
      <c r="I147" s="96"/>
    </row>
    <row r="148" spans="2:9" ht="16.5" customHeight="1" x14ac:dyDescent="0.3">
      <c r="B148" s="47">
        <f t="array" aca="1" ref="B148:H148" ca="1">Days+22+DATE(Calendar10Year,Calendar10MonthOption,1)-WEEKDAY(DATE(Calendar10Year,Calendar10MonthOption,1),WeekdayOption)</f>
        <v>45432</v>
      </c>
      <c r="C148" s="48">
        <f ca="1"/>
        <v>45433</v>
      </c>
      <c r="D148" s="48">
        <f ca="1"/>
        <v>45434</v>
      </c>
      <c r="E148" s="48">
        <f ca="1"/>
        <v>45435</v>
      </c>
      <c r="F148" s="48">
        <f ca="1"/>
        <v>45436</v>
      </c>
      <c r="G148" s="48">
        <f ca="1"/>
        <v>45437</v>
      </c>
      <c r="H148" s="6">
        <f ca="1"/>
        <v>45438</v>
      </c>
      <c r="I148" s="96"/>
    </row>
    <row r="149" spans="2:9" ht="56.25" customHeight="1" x14ac:dyDescent="0.3">
      <c r="B149" s="91"/>
      <c r="C149" s="97"/>
      <c r="D149" s="97"/>
      <c r="E149" s="97"/>
      <c r="F149" s="97"/>
      <c r="G149" s="97"/>
      <c r="H149" s="97"/>
      <c r="I149" s="96"/>
    </row>
    <row r="150" spans="2:9" ht="16.5" customHeight="1" x14ac:dyDescent="0.3">
      <c r="B150" s="47">
        <f t="array" aca="1" ref="B150:H150" ca="1">Days+29+DATE(Calendar10Year,Calendar10MonthOption,1)-WEEKDAY(DATE(Calendar10Year,Calendar10MonthOption,1),WeekdayOption)</f>
        <v>45439</v>
      </c>
      <c r="C150" s="48">
        <f ca="1"/>
        <v>45440</v>
      </c>
      <c r="D150" s="48">
        <f ca="1"/>
        <v>45441</v>
      </c>
      <c r="E150" s="48">
        <f ca="1"/>
        <v>45442</v>
      </c>
      <c r="F150" s="48">
        <f ca="1"/>
        <v>45443</v>
      </c>
      <c r="G150" s="48">
        <f ca="1"/>
        <v>45444</v>
      </c>
      <c r="H150" s="10">
        <f ca="1"/>
        <v>45445</v>
      </c>
      <c r="I150" s="96"/>
    </row>
    <row r="151" spans="2:9" ht="57" customHeight="1" thickBot="1" x14ac:dyDescent="0.35">
      <c r="B151" s="99"/>
      <c r="C151" s="100"/>
      <c r="D151" s="100"/>
      <c r="E151" s="100"/>
      <c r="F151" s="100"/>
      <c r="G151" s="101"/>
      <c r="H151" s="101"/>
      <c r="I151" s="102"/>
    </row>
    <row r="152" spans="2:9" ht="38.450000000000003" customHeight="1" thickBot="1" x14ac:dyDescent="0.35">
      <c r="B152" s="4"/>
      <c r="C152" s="4"/>
    </row>
    <row r="153" spans="2:9" ht="54" customHeight="1" thickBot="1" x14ac:dyDescent="0.75">
      <c r="B153" s="39">
        <f ca="1">YEAR(DATE(Calendar10Year,Calendar10MonthOption+1,1))</f>
        <v>2024</v>
      </c>
      <c r="C153" s="18" t="str">
        <f ca="1">TEXT(DATE(Calendar10Year,Calendar10MonthOption+1,1),"mmmm")</f>
        <v>June</v>
      </c>
      <c r="D153" s="19"/>
      <c r="E153" s="19"/>
      <c r="F153" s="19"/>
      <c r="G153" s="19"/>
      <c r="H153" s="29"/>
      <c r="I153" s="42"/>
    </row>
    <row r="154" spans="2:9" ht="14.25" customHeight="1" x14ac:dyDescent="0.3">
      <c r="B154" s="43" t="str">
        <f ca="1">UPPER(TEXT(B155,"dddd"))</f>
        <v>MONDAY</v>
      </c>
      <c r="C154" s="44" t="str">
        <f t="shared" ref="C154:H154" ca="1" si="45">UPPER(TEXT(C155,"dddd"))</f>
        <v>TUESDAY</v>
      </c>
      <c r="D154" s="45" t="str">
        <f t="shared" ca="1" si="45"/>
        <v>WEDNESDAY</v>
      </c>
      <c r="E154" s="44" t="str">
        <f t="shared" ca="1" si="45"/>
        <v>THURSDAY</v>
      </c>
      <c r="F154" s="45" t="str">
        <f t="shared" ca="1" si="45"/>
        <v>FRIDAY</v>
      </c>
      <c r="G154" s="44" t="str">
        <f t="shared" ca="1" si="45"/>
        <v>SATURDAY</v>
      </c>
      <c r="H154" s="45" t="str">
        <f t="shared" ca="1" si="45"/>
        <v>SUNDAY</v>
      </c>
      <c r="I154" s="96"/>
    </row>
    <row r="155" spans="2:9" ht="16.5" customHeight="1" x14ac:dyDescent="0.3">
      <c r="B155" s="47">
        <f t="array" aca="1" ref="B155:H155" ca="1">Days+1+DATE(Calendar11Year,Calendar11MonthOption,1)-WEEKDAY(DATE(Calendar11Year,Calendar11MonthOption,1),WeekdayOption)</f>
        <v>45439</v>
      </c>
      <c r="C155" s="48">
        <f ca="1"/>
        <v>45440</v>
      </c>
      <c r="D155" s="48">
        <f ca="1"/>
        <v>45441</v>
      </c>
      <c r="E155" s="48">
        <f ca="1"/>
        <v>45442</v>
      </c>
      <c r="F155" s="48">
        <f ca="1"/>
        <v>45443</v>
      </c>
      <c r="G155" s="48">
        <f ca="1"/>
        <v>45444</v>
      </c>
      <c r="H155" s="6">
        <f ca="1"/>
        <v>45445</v>
      </c>
      <c r="I155" s="96"/>
    </row>
    <row r="156" spans="2:9" ht="56.25" customHeight="1" x14ac:dyDescent="0.3">
      <c r="B156" s="50"/>
      <c r="C156" s="14"/>
      <c r="D156" s="67"/>
      <c r="E156" s="14"/>
      <c r="F156" s="14"/>
      <c r="G156" s="92"/>
      <c r="H156" s="97"/>
      <c r="I156" s="96"/>
    </row>
    <row r="157" spans="2:9" ht="16.5" customHeight="1" x14ac:dyDescent="0.3">
      <c r="B157" s="47">
        <f t="array" aca="1" ref="B157:H157" ca="1">Days+8+DATE(Calendar11Year,Calendar11MonthOption,1)-WEEKDAY(DATE(Calendar11Year,Calendar11MonthOption,1),WeekdayOption)</f>
        <v>45446</v>
      </c>
      <c r="C157" s="48">
        <f ca="1"/>
        <v>45447</v>
      </c>
      <c r="D157" s="48">
        <f ca="1"/>
        <v>45448</v>
      </c>
      <c r="E157" s="48">
        <f ca="1"/>
        <v>45449</v>
      </c>
      <c r="F157" s="48">
        <f ca="1"/>
        <v>45450</v>
      </c>
      <c r="G157" s="48">
        <f ca="1"/>
        <v>45451</v>
      </c>
      <c r="H157" s="6">
        <f ca="1"/>
        <v>45452</v>
      </c>
      <c r="I157" s="96"/>
    </row>
    <row r="158" spans="2:9" ht="56.25" customHeight="1" x14ac:dyDescent="0.3">
      <c r="B158" s="98"/>
      <c r="C158" s="97"/>
      <c r="D158" s="97"/>
      <c r="E158" s="97"/>
      <c r="F158" s="97"/>
      <c r="G158" s="97"/>
      <c r="H158" s="97"/>
      <c r="I158" s="96"/>
    </row>
    <row r="159" spans="2:9" ht="16.5" customHeight="1" x14ac:dyDescent="0.3">
      <c r="B159" s="47">
        <f t="array" aca="1" ref="B159:H159" ca="1">Days+15+DATE(Calendar11Year,Calendar11MonthOption,1)-WEEKDAY(DATE(Calendar11Year,Calendar11MonthOption,1),WeekdayOption)</f>
        <v>45453</v>
      </c>
      <c r="C159" s="48">
        <f ca="1"/>
        <v>45454</v>
      </c>
      <c r="D159" s="48">
        <f ca="1"/>
        <v>45455</v>
      </c>
      <c r="E159" s="48">
        <f ca="1"/>
        <v>45456</v>
      </c>
      <c r="F159" s="48">
        <f ca="1"/>
        <v>45457</v>
      </c>
      <c r="G159" s="48">
        <f ca="1"/>
        <v>45458</v>
      </c>
      <c r="H159" s="6">
        <f ca="1"/>
        <v>45459</v>
      </c>
      <c r="I159" s="96"/>
    </row>
    <row r="160" spans="2:9" ht="56.25" customHeight="1" x14ac:dyDescent="0.3">
      <c r="B160" s="98"/>
      <c r="C160" s="97"/>
      <c r="D160" s="97"/>
      <c r="E160" s="97"/>
      <c r="F160" s="97"/>
      <c r="G160" s="97"/>
      <c r="H160" s="97"/>
      <c r="I160" s="96"/>
    </row>
    <row r="161" spans="2:9" ht="16.5" customHeight="1" x14ac:dyDescent="0.3">
      <c r="B161" s="47">
        <f t="array" aca="1" ref="B161:H161" ca="1">Days+22+DATE(Calendar11Year,Calendar11MonthOption,1)-WEEKDAY(DATE(Calendar11Year,Calendar11MonthOption,1),WeekdayOption)</f>
        <v>45460</v>
      </c>
      <c r="C161" s="48">
        <f ca="1"/>
        <v>45461</v>
      </c>
      <c r="D161" s="48">
        <f ca="1"/>
        <v>45462</v>
      </c>
      <c r="E161" s="48">
        <f ca="1"/>
        <v>45463</v>
      </c>
      <c r="F161" s="48">
        <f ca="1"/>
        <v>45464</v>
      </c>
      <c r="G161" s="48">
        <f ca="1"/>
        <v>45465</v>
      </c>
      <c r="H161" s="6">
        <f ca="1"/>
        <v>45466</v>
      </c>
      <c r="I161" s="96"/>
    </row>
    <row r="162" spans="2:9" ht="56.25" customHeight="1" x14ac:dyDescent="0.3">
      <c r="B162" s="98"/>
      <c r="C162" s="97"/>
      <c r="D162" s="97"/>
      <c r="E162" s="97"/>
      <c r="F162" s="97"/>
      <c r="G162" s="97"/>
      <c r="H162" s="97"/>
      <c r="I162" s="96"/>
    </row>
    <row r="163" spans="2:9" ht="16.5" customHeight="1" x14ac:dyDescent="0.3">
      <c r="B163" s="47">
        <f t="array" aca="1" ref="B163:H163" ca="1">Days+29+DATE(Calendar11Year,Calendar11MonthOption,1)-WEEKDAY(DATE(Calendar11Year,Calendar11MonthOption,1),WeekdayOption)</f>
        <v>45467</v>
      </c>
      <c r="C163" s="48">
        <f ca="1"/>
        <v>45468</v>
      </c>
      <c r="D163" s="48">
        <f ca="1"/>
        <v>45469</v>
      </c>
      <c r="E163" s="48">
        <f ca="1"/>
        <v>45470</v>
      </c>
      <c r="F163" s="48">
        <f ca="1"/>
        <v>45471</v>
      </c>
      <c r="G163" s="48">
        <f ca="1"/>
        <v>45472</v>
      </c>
      <c r="H163" s="6">
        <f ca="1"/>
        <v>45473</v>
      </c>
      <c r="I163" s="96"/>
    </row>
    <row r="164" spans="2:9" ht="57" customHeight="1" thickBot="1" x14ac:dyDescent="0.35">
      <c r="B164" s="103" t="s">
        <v>25</v>
      </c>
      <c r="C164" s="104"/>
      <c r="D164" s="104"/>
      <c r="E164" s="104"/>
      <c r="F164" s="104"/>
      <c r="G164" s="104"/>
      <c r="H164" s="104"/>
      <c r="I164" s="102"/>
    </row>
    <row r="165" spans="2:9" ht="48.6" customHeight="1" thickBot="1" x14ac:dyDescent="0.35"/>
    <row r="166" spans="2:9" ht="54" customHeight="1" thickBot="1" x14ac:dyDescent="0.75">
      <c r="B166" s="39">
        <f ca="1">YEAR(DATE(Calendar11Year,Calendar11MonthOption+1,1))</f>
        <v>2024</v>
      </c>
      <c r="C166" s="18" t="str">
        <f ca="1">TEXT(DATE(Calendar11Year,Calendar11MonthOption+1,1),"mmmm")</f>
        <v>July</v>
      </c>
      <c r="D166" s="19"/>
      <c r="E166" s="19"/>
      <c r="F166" s="19"/>
      <c r="G166" s="19"/>
      <c r="H166" s="29"/>
      <c r="I166" s="42"/>
    </row>
    <row r="167" spans="2:9" ht="14.25" customHeight="1" x14ac:dyDescent="0.3">
      <c r="B167" s="43" t="str">
        <f ca="1">UPPER(TEXT(B168,"dddd"))</f>
        <v>MONDAY</v>
      </c>
      <c r="C167" s="44" t="str">
        <f t="shared" ref="C167:H167" ca="1" si="46">UPPER(TEXT(C168,"dddd"))</f>
        <v>TUESDAY</v>
      </c>
      <c r="D167" s="45" t="str">
        <f t="shared" ca="1" si="46"/>
        <v>WEDNESDAY</v>
      </c>
      <c r="E167" s="44" t="str">
        <f t="shared" ca="1" si="46"/>
        <v>THURSDAY</v>
      </c>
      <c r="F167" s="45" t="str">
        <f t="shared" ca="1" si="46"/>
        <v>FRIDAY</v>
      </c>
      <c r="G167" s="44" t="str">
        <f t="shared" ca="1" si="46"/>
        <v>SATURDAY</v>
      </c>
      <c r="H167" s="45" t="str">
        <f t="shared" ca="1" si="46"/>
        <v>SUNDAY</v>
      </c>
      <c r="I167" s="96"/>
    </row>
    <row r="168" spans="2:9" ht="16.5" customHeight="1" x14ac:dyDescent="0.3">
      <c r="B168" s="47">
        <f t="array" aca="1" ref="B168:H168" ca="1">Days+1+DATE(Calendar12Year,Calendar12MonthOption,1)-WEEKDAY(DATE(Calendar12Year,Calendar12MonthOption,1),WeekdayOption)</f>
        <v>45474</v>
      </c>
      <c r="C168" s="48">
        <f ca="1"/>
        <v>45475</v>
      </c>
      <c r="D168" s="48">
        <f ca="1"/>
        <v>45476</v>
      </c>
      <c r="E168" s="48">
        <f ca="1"/>
        <v>45477</v>
      </c>
      <c r="F168" s="48">
        <f ca="1"/>
        <v>45478</v>
      </c>
      <c r="G168" s="48">
        <f ca="1"/>
        <v>45479</v>
      </c>
      <c r="H168" s="6">
        <f ca="1"/>
        <v>45480</v>
      </c>
      <c r="I168" s="96"/>
    </row>
    <row r="169" spans="2:9" ht="56.25" customHeight="1" x14ac:dyDescent="0.3">
      <c r="B169" s="53"/>
      <c r="C169" s="51"/>
      <c r="D169" s="51"/>
      <c r="E169" s="51"/>
      <c r="F169" s="51"/>
      <c r="G169" s="51"/>
      <c r="H169" s="13"/>
      <c r="I169" s="96"/>
    </row>
    <row r="170" spans="2:9" ht="16.5" customHeight="1" x14ac:dyDescent="0.3">
      <c r="B170" s="47">
        <f t="array" aca="1" ref="B170:H170" ca="1">Days+8+DATE(Calendar12Year,Calendar12MonthOption,1)-WEEKDAY(DATE(Calendar12Year,Calendar12MonthOption,1),WeekdayOption)</f>
        <v>45481</v>
      </c>
      <c r="C170" s="48">
        <f ca="1"/>
        <v>45482</v>
      </c>
      <c r="D170" s="48">
        <f ca="1"/>
        <v>45483</v>
      </c>
      <c r="E170" s="48">
        <f ca="1"/>
        <v>45484</v>
      </c>
      <c r="F170" s="48">
        <f ca="1"/>
        <v>45485</v>
      </c>
      <c r="G170" s="48">
        <f ca="1"/>
        <v>45486</v>
      </c>
      <c r="H170" s="6">
        <f ca="1"/>
        <v>45487</v>
      </c>
      <c r="I170" s="96"/>
    </row>
    <row r="171" spans="2:9" ht="56.25" customHeight="1" x14ac:dyDescent="0.3">
      <c r="B171" s="53"/>
      <c r="C171" s="51"/>
      <c r="D171" s="51"/>
      <c r="E171" s="51"/>
      <c r="F171" s="51"/>
      <c r="G171" s="51"/>
      <c r="H171" s="13"/>
      <c r="I171" s="96"/>
    </row>
    <row r="172" spans="2:9" ht="16.5" customHeight="1" x14ac:dyDescent="0.3">
      <c r="B172" s="47">
        <f t="array" aca="1" ref="B172:H172" ca="1">Days+15+DATE(Calendar12Year,Calendar12MonthOption,1)-WEEKDAY(DATE(Calendar12Year,Calendar12MonthOption,1),WeekdayOption)</f>
        <v>45488</v>
      </c>
      <c r="C172" s="48">
        <f ca="1"/>
        <v>45489</v>
      </c>
      <c r="D172" s="48">
        <f ca="1"/>
        <v>45490</v>
      </c>
      <c r="E172" s="48">
        <f ca="1"/>
        <v>45491</v>
      </c>
      <c r="F172" s="48">
        <f ca="1"/>
        <v>45492</v>
      </c>
      <c r="G172" s="48">
        <f ca="1"/>
        <v>45493</v>
      </c>
      <c r="H172" s="6">
        <f ca="1"/>
        <v>45494</v>
      </c>
      <c r="I172" s="96"/>
    </row>
    <row r="173" spans="2:9" ht="56.25" customHeight="1" x14ac:dyDescent="0.3">
      <c r="B173" s="53"/>
      <c r="C173" s="51"/>
      <c r="D173" s="51"/>
      <c r="E173" s="51"/>
      <c r="F173" s="51"/>
      <c r="G173" s="51"/>
      <c r="H173" s="13"/>
      <c r="I173" s="96"/>
    </row>
    <row r="174" spans="2:9" ht="16.5" customHeight="1" x14ac:dyDescent="0.3">
      <c r="B174" s="47">
        <f t="array" aca="1" ref="B174:H174" ca="1">Days+22+DATE(Calendar12Year,Calendar12MonthOption,1)-WEEKDAY(DATE(Calendar12Year,Calendar12MonthOption,1),WeekdayOption)</f>
        <v>45495</v>
      </c>
      <c r="C174" s="48">
        <f ca="1"/>
        <v>45496</v>
      </c>
      <c r="D174" s="48">
        <f ca="1"/>
        <v>45497</v>
      </c>
      <c r="E174" s="48">
        <f ca="1"/>
        <v>45498</v>
      </c>
      <c r="F174" s="48">
        <f ca="1"/>
        <v>45499</v>
      </c>
      <c r="G174" s="48">
        <f ca="1"/>
        <v>45500</v>
      </c>
      <c r="H174" s="6">
        <f ca="1"/>
        <v>45501</v>
      </c>
      <c r="I174" s="96"/>
    </row>
    <row r="175" spans="2:9" ht="56.25" customHeight="1" x14ac:dyDescent="0.3">
      <c r="B175" s="53"/>
      <c r="C175" s="51"/>
      <c r="D175" s="51"/>
      <c r="E175" s="51"/>
      <c r="F175" s="51"/>
      <c r="G175" s="51"/>
      <c r="H175" s="13"/>
      <c r="I175" s="96"/>
    </row>
    <row r="176" spans="2:9" ht="16.5" customHeight="1" x14ac:dyDescent="0.3">
      <c r="B176" s="47">
        <f t="array" aca="1" ref="B176:H176" ca="1">Days+29+DATE(Calendar12Year,Calendar12MonthOption,1)-WEEKDAY(DATE(Calendar12Year,Calendar12MonthOption,1),WeekdayOption)</f>
        <v>45502</v>
      </c>
      <c r="C176" s="48">
        <f ca="1"/>
        <v>45503</v>
      </c>
      <c r="D176" s="48">
        <f ca="1"/>
        <v>45504</v>
      </c>
      <c r="E176" s="48">
        <f ca="1"/>
        <v>45505</v>
      </c>
      <c r="F176" s="48">
        <f ca="1"/>
        <v>45506</v>
      </c>
      <c r="G176" s="48">
        <f ca="1"/>
        <v>45507</v>
      </c>
      <c r="H176" s="6">
        <f ca="1"/>
        <v>45508</v>
      </c>
      <c r="I176" s="96"/>
    </row>
    <row r="177" spans="2:9" ht="57" customHeight="1" thickBot="1" x14ac:dyDescent="0.35">
      <c r="B177" s="105"/>
      <c r="C177" s="104"/>
      <c r="D177" s="104"/>
      <c r="E177" s="101"/>
      <c r="F177" s="101"/>
      <c r="G177" s="101"/>
      <c r="H177" s="101"/>
      <c r="I177" s="102"/>
    </row>
  </sheetData>
  <mergeCells count="73">
    <mergeCell ref="B139:H139"/>
    <mergeCell ref="B16:C16"/>
    <mergeCell ref="D16:E16"/>
    <mergeCell ref="F16:G16"/>
    <mergeCell ref="H16:I16"/>
    <mergeCell ref="B17:C17"/>
    <mergeCell ref="D17:E17"/>
    <mergeCell ref="F17:G17"/>
    <mergeCell ref="H17:I17"/>
    <mergeCell ref="B31:C31"/>
    <mergeCell ref="D31:E31"/>
    <mergeCell ref="F31:G31"/>
    <mergeCell ref="H31:I31"/>
    <mergeCell ref="B32:C32"/>
    <mergeCell ref="D32:E32"/>
    <mergeCell ref="F32:G32"/>
    <mergeCell ref="H32:I32"/>
    <mergeCell ref="B46:C46"/>
    <mergeCell ref="D46:E46"/>
    <mergeCell ref="F46:G46"/>
    <mergeCell ref="H46:I46"/>
    <mergeCell ref="B47:C47"/>
    <mergeCell ref="D47:E47"/>
    <mergeCell ref="F47:G47"/>
    <mergeCell ref="H47:I47"/>
    <mergeCell ref="B61:C61"/>
    <mergeCell ref="D61:E61"/>
    <mergeCell ref="F61:G61"/>
    <mergeCell ref="H61:I61"/>
    <mergeCell ref="B62:C62"/>
    <mergeCell ref="D62:E62"/>
    <mergeCell ref="F62:G62"/>
    <mergeCell ref="H62:I62"/>
    <mergeCell ref="B76:C76"/>
    <mergeCell ref="D76:E76"/>
    <mergeCell ref="F76:G76"/>
    <mergeCell ref="H76:I76"/>
    <mergeCell ref="B77:C77"/>
    <mergeCell ref="D77:E77"/>
    <mergeCell ref="F77:G77"/>
    <mergeCell ref="H77:I77"/>
    <mergeCell ref="B91:C91"/>
    <mergeCell ref="D91:E91"/>
    <mergeCell ref="F91:G91"/>
    <mergeCell ref="H91:I91"/>
    <mergeCell ref="B92:C92"/>
    <mergeCell ref="D92:E92"/>
    <mergeCell ref="F92:G92"/>
    <mergeCell ref="H92:I92"/>
    <mergeCell ref="B106:C106"/>
    <mergeCell ref="D106:E106"/>
    <mergeCell ref="F106:G106"/>
    <mergeCell ref="H106:I106"/>
    <mergeCell ref="B107:C107"/>
    <mergeCell ref="D107:E107"/>
    <mergeCell ref="F107:G107"/>
    <mergeCell ref="H107:I107"/>
    <mergeCell ref="B121:C121"/>
    <mergeCell ref="D121:E121"/>
    <mergeCell ref="F121:G121"/>
    <mergeCell ref="H121:I121"/>
    <mergeCell ref="B137:C137"/>
    <mergeCell ref="D137:E137"/>
    <mergeCell ref="F137:G137"/>
    <mergeCell ref="H137:I137"/>
    <mergeCell ref="B122:C122"/>
    <mergeCell ref="D122:E122"/>
    <mergeCell ref="F122:G122"/>
    <mergeCell ref="H122:I122"/>
    <mergeCell ref="B136:C136"/>
    <mergeCell ref="D136:E136"/>
    <mergeCell ref="F136:G136"/>
    <mergeCell ref="H136:I136"/>
  </mergeCells>
  <phoneticPr fontId="2" type="noConversion"/>
  <conditionalFormatting sqref="B6:H6 B8:H8 B10:H10 B12:H12 B14:H14">
    <cfRule type="expression" dxfId="11" priority="42">
      <formula>MONTH(B6)&lt;&gt;Calendar1MonthOption</formula>
    </cfRule>
  </conditionalFormatting>
  <conditionalFormatting sqref="B21:H21 B23:H23 B25:H25 B27:H27 B29:H29">
    <cfRule type="expression" dxfId="10" priority="31">
      <formula>MONTH(B21)&lt;&gt;Calendar2MonthOption</formula>
    </cfRule>
  </conditionalFormatting>
  <conditionalFormatting sqref="B36:H36 B38:H38 B40:H40 B42:H42 B44:H44">
    <cfRule type="expression" dxfId="9" priority="29">
      <formula>MONTH(B36)&lt;&gt;Calendar3MonthOption</formula>
    </cfRule>
  </conditionalFormatting>
  <conditionalFormatting sqref="B51:H51 B53:H53 B55:H55 B57:H57 B59:H59">
    <cfRule type="expression" dxfId="8" priority="27">
      <formula>MONTH(B51)&lt;&gt;Calendar4MonthOption</formula>
    </cfRule>
  </conditionalFormatting>
  <conditionalFormatting sqref="B66:H66 B68:H68 B70:H70 B72:H72 B74:H74">
    <cfRule type="expression" dxfId="7" priority="25">
      <formula>MONTH(B66)&lt;&gt;Calendar5MonthOption</formula>
    </cfRule>
  </conditionalFormatting>
  <conditionalFormatting sqref="B81:H81 B83:H83 B85:H85 B87:H87 B89:H89">
    <cfRule type="expression" dxfId="6" priority="23">
      <formula>MONTH(B81)&lt;&gt;Calendar6MonthOption</formula>
    </cfRule>
  </conditionalFormatting>
  <conditionalFormatting sqref="B96:H96 B98:H98 B100:H100 B102:H102 B104:H104">
    <cfRule type="expression" dxfId="5" priority="21">
      <formula>MONTH(B96)&lt;&gt;Calendar7MonthOption</formula>
    </cfRule>
  </conditionalFormatting>
  <conditionalFormatting sqref="B111:H111 B113:H113 B115:H115 B117:H117 B119:H119">
    <cfRule type="expression" dxfId="4" priority="19">
      <formula>MONTH(B111)&lt;&gt;Calendar8MonthOption</formula>
    </cfRule>
  </conditionalFormatting>
  <conditionalFormatting sqref="B126:H126 B128:H128 B130:H130 B132:H132 B134:H134">
    <cfRule type="expression" dxfId="3" priority="17">
      <formula>MONTH(B126)&lt;&gt;Calendar9MonthOption</formula>
    </cfRule>
  </conditionalFormatting>
  <conditionalFormatting sqref="B142:H142 B144:H144 B146:H146 B148:H148 B150:H150">
    <cfRule type="expression" dxfId="2" priority="7">
      <formula>MONTH(B142)&lt;&gt;Calendar10MonthOption</formula>
    </cfRule>
  </conditionalFormatting>
  <conditionalFormatting sqref="B155:H155 B157:H157 B159:H159 B161:H161 B163:H163">
    <cfRule type="expression" dxfId="1" priority="6">
      <formula>MONTH(B155)&lt;&gt;Calendar11MonthOption</formula>
    </cfRule>
  </conditionalFormatting>
  <conditionalFormatting sqref="B168:H168 B170:H170 B172:H172 B174:H174 B176:H176">
    <cfRule type="expression" dxfId="0" priority="5">
      <formula>MONTH(B168)&lt;&gt;Calendar12MonthOption</formula>
    </cfRule>
  </conditionalFormatting>
  <dataValidations count="9">
    <dataValidation type="list" allowBlank="1" showInputMessage="1" showErrorMessage="1" error="Only days from the dropdown list can be used for the weekday headings. To select a different weekday, select CANCEL, then ALT+DOWN ARROW to pick from the dropdown list" prompt="Select the starting day of the week from the dropdown list. Press ALT+DOWN ARROW to open the dropdown list then press ENTER to select a day. The calendar will update automatically" sqref="B5" xr:uid="{00000000-0002-0000-0000-000000000000}">
      <formula1>"SUNDAY,MONDAY,TUESDAY,WEDNESDAY,THURSDAY,FRIDAY,SATURDAY"</formula1>
    </dataValidation>
    <dataValidation type="list" allowBlank="1" showInputMessage="1" showErrorMessage="1" error="Select a month from the entries in the list. Select CANCEL, then ALT+DOWN ARROW to pick from the dropdown list" prompt="Select the calendar's start month from the dropdown list. Press ALT+DOWN ARROW to open the dropdown list then press ENTER to choose one of the items" sqref="C4" xr:uid="{00000000-0002-0000-0000-000001000000}">
      <formula1>"January,February,March,April,May,June,July,August,September,October,November,December"</formula1>
    </dataValidation>
    <dataValidation allowBlank="1" showInputMessage="1" prompt="This workbook is a 12 month calendar. Type the starting year in cell B1 then select the starting month in cell C1. The calendar will update automatically for subsequent months" sqref="A4" xr:uid="{00000000-0002-0000-0000-000002000000}"/>
    <dataValidation allowBlank="1" showInputMessage="1" showErrorMessage="1" prompt="Enter the year for this calendar" sqref="B4" xr:uid="{00000000-0002-0000-0000-000003000000}"/>
    <dataValidation allowBlank="1" showInputMessage="1" prompt="Automatically determined weekday. To change weekdays, select a new starting day of the week in B2" sqref="C5:H5 B20" xr:uid="{00000000-0002-0000-0000-000004000000}"/>
    <dataValidation allowBlank="1" showInputMessage="1" prompt="Date" sqref="B6" xr:uid="{00000000-0002-0000-0000-000005000000}"/>
    <dataValidation allowBlank="1" showInputMessage="1" prompt="Enter daily notes here" sqref="C7" xr:uid="{00000000-0002-0000-0000-000006000000}"/>
    <dataValidation allowBlank="1" showInputMessage="1" prompt="Calendar year automatically determined by the year input in B1" sqref="B19" xr:uid="{00000000-0002-0000-0000-000007000000}"/>
    <dataValidation allowBlank="1" showInputMessage="1" prompt="Calendar month offset by the month selected in C1" sqref="C19" xr:uid="{00000000-0002-0000-0000-000008000000}"/>
  </dataValidations>
  <printOptions horizontalCentered="1" verticalCentered="1"/>
  <pageMargins left="0.25" right="0.25" top="0.75" bottom="0.75" header="0.3" footer="0.3"/>
  <pageSetup scale="60" fitToHeight="0" orientation="landscape" r:id="rId1"/>
  <headerFooter alignWithMargins="0"/>
  <rowBreaks count="11" manualBreakCount="11">
    <brk id="18" min="1" max="8" man="1"/>
    <brk id="33" min="1" max="8" man="1"/>
    <brk id="48" min="1" max="8" man="1"/>
    <brk id="63" min="1" max="8" man="1"/>
    <brk id="78" min="1" max="8" man="1"/>
    <brk id="93" min="1" max="8" man="1"/>
    <brk id="108" min="1" max="8" man="1"/>
    <brk id="123" min="1" max="8" man="1"/>
    <brk id="138" min="1" max="8" man="1"/>
    <brk id="152" max="16383" man="1"/>
    <brk id="165" min="1" max="8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60990D4B8223429A5F30453D74936E" ma:contentTypeVersion="5" ma:contentTypeDescription="Create a new document." ma:contentTypeScope="" ma:versionID="989cd6e1ce96f78902fc5f3cb757f6ee">
  <xsd:schema xmlns:xsd="http://www.w3.org/2001/XMLSchema" xmlns:xs="http://www.w3.org/2001/XMLSchema" xmlns:p="http://schemas.microsoft.com/office/2006/metadata/properties" xmlns:ns2="1b76cf9c-b3a0-409d-8c08-c8bfc9c78227" targetNamespace="http://schemas.microsoft.com/office/2006/metadata/properties" ma:root="true" ma:fieldsID="4a9283276ec49867d162bd537df01041" ns2:_="">
    <xsd:import namespace="1b76cf9c-b3a0-409d-8c08-c8bfc9c7822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76cf9c-b3a0-409d-8c08-c8bfc9c782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DFFD923-6ACF-4D11-8E63-EE5530D828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76cf9c-b3a0-409d-8c08-c8bfc9c782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C4BE56-2689-4545-B949-7B631DD04D6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335C4E-7377-4E5B-AD06-1939A42A68A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27</vt:i4>
      </vt:variant>
    </vt:vector>
  </HeadingPairs>
  <TitlesOfParts>
    <vt:vector size="28" baseType="lpstr">
      <vt:lpstr>Calendar</vt:lpstr>
      <vt:lpstr>Calendar!_Hlk75360510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Riley Guenther</dc:creator>
  <cp:lastModifiedBy>Thomas Piller</cp:lastModifiedBy>
  <cp:lastPrinted>2023-08-21T21:58:09Z</cp:lastPrinted>
  <dcterms:created xsi:type="dcterms:W3CDTF">2016-07-26T15:53:57Z</dcterms:created>
  <dcterms:modified xsi:type="dcterms:W3CDTF">2023-08-21T21:58:32Z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0x0101009960990D4B8223429A5F30453D74936E</vt:lpwstr>
  </property>
</Properties>
</file>